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ieņēmumi" sheetId="1" r:id="rId1"/>
    <sheet name="izdevumi" sheetId="2" r:id="rId2"/>
    <sheet name="speciālais budžets" sheetId="3" r:id="rId3"/>
    <sheet name="saistības" sheetId="4" r:id="rId4"/>
  </sheets>
  <definedNames>
    <definedName name="_xlnm.Print_Titles" localSheetId="1">'izdevumi'!$3:$3</definedName>
    <definedName name="_xlnm.Print_Titles" localSheetId="2">'speciālais budžets'!$4:$4</definedName>
  </definedNames>
  <calcPr fullCalcOnLoad="1"/>
</workbook>
</file>

<file path=xl/sharedStrings.xml><?xml version="1.0" encoding="utf-8"?>
<sst xmlns="http://schemas.openxmlformats.org/spreadsheetml/2006/main" count="1548" uniqueCount="874">
  <si>
    <t>Novada dome</t>
  </si>
  <si>
    <t>Gulbenes pilsētas pārvalde</t>
  </si>
  <si>
    <t>Beļavas pagasta pārvalde</t>
  </si>
  <si>
    <t>Daukstu pagasta pārvalde</t>
  </si>
  <si>
    <t>Druvienas pagasta pārvalde</t>
  </si>
  <si>
    <t>Galgauskas pagasta pārvalde</t>
  </si>
  <si>
    <t>Jaungulbenes pagasta pārvalde</t>
  </si>
  <si>
    <t>Lejasciema pagasta pārvalde</t>
  </si>
  <si>
    <t>Litenes pagasta pārvalde</t>
  </si>
  <si>
    <t>Lizuma pagasta pārvalde</t>
  </si>
  <si>
    <t>Līgo pagasta pārvalde</t>
  </si>
  <si>
    <t>Rankas pagasta pārvalde</t>
  </si>
  <si>
    <t>Stāmerienas pagasta pārvalde</t>
  </si>
  <si>
    <t>Stradu pagasta pārvalde</t>
  </si>
  <si>
    <t>Tirzas pagasta pārvalde</t>
  </si>
  <si>
    <t>Būvvalde</t>
  </si>
  <si>
    <t>01.721</t>
  </si>
  <si>
    <t>Pašvaldību parādu procentu nomaksa</t>
  </si>
  <si>
    <t>01.890</t>
  </si>
  <si>
    <t>Izdevumi neparedzētiem gadījumiem</t>
  </si>
  <si>
    <t>Sabiedriskā kārtība un drošība, tiesību aizsardzība, kopā</t>
  </si>
  <si>
    <t>03.200</t>
  </si>
  <si>
    <t>Ekonomiskā darbība, kopā</t>
  </si>
  <si>
    <t>04.510</t>
  </si>
  <si>
    <t>Vides aizsardzība, kopā</t>
  </si>
  <si>
    <t>05.200</t>
  </si>
  <si>
    <t>Pašvaldības teritoriju un mājokļu apsaimnošana, kopā</t>
  </si>
  <si>
    <t>06.400</t>
  </si>
  <si>
    <t>06.600</t>
  </si>
  <si>
    <t>06.200</t>
  </si>
  <si>
    <t>Veselība, kopā</t>
  </si>
  <si>
    <t>Atpūta, kultūra un reliģija, kopā</t>
  </si>
  <si>
    <t>08.100</t>
  </si>
  <si>
    <t>08.210</t>
  </si>
  <si>
    <t>08.220</t>
  </si>
  <si>
    <t>08.230</t>
  </si>
  <si>
    <t>08.290</t>
  </si>
  <si>
    <t>Izglītība, kopā</t>
  </si>
  <si>
    <t>09.100</t>
  </si>
  <si>
    <t>09.210</t>
  </si>
  <si>
    <t>Gulbenes vidusskola</t>
  </si>
  <si>
    <t>Gulbenes 2.vidusskola</t>
  </si>
  <si>
    <t>Gulbenes vakara (maiņu) vidusskola</t>
  </si>
  <si>
    <t>Druvienas pamatskola</t>
  </si>
  <si>
    <t>Galgauskas pamatskola</t>
  </si>
  <si>
    <t>Gulbīša vidusskola</t>
  </si>
  <si>
    <t>Lejasciema vidusskola</t>
  </si>
  <si>
    <t>Litenes pamatskola</t>
  </si>
  <si>
    <t>Lizuma vidusskola</t>
  </si>
  <si>
    <t>Rankas pamatskola</t>
  </si>
  <si>
    <t>Stāmerienas pamatskola</t>
  </si>
  <si>
    <t>Stāķu pamatskola</t>
  </si>
  <si>
    <t>Tirzas pamatskola</t>
  </si>
  <si>
    <t>09.510</t>
  </si>
  <si>
    <t>09.820</t>
  </si>
  <si>
    <t>Savstarpējie norēķini par izglītības pakalpojumiem</t>
  </si>
  <si>
    <t>Sociālā aizsardzība‚ kopā</t>
  </si>
  <si>
    <t>Dzimtsarakstu nodaļa</t>
  </si>
  <si>
    <t>06.300</t>
  </si>
  <si>
    <t xml:space="preserve">Ielu apgaismošana, Gulbenes pilsēta </t>
  </si>
  <si>
    <t>Bibliotēkas, kopā</t>
  </si>
  <si>
    <t xml:space="preserve">Europe Direct informācijas punkts, ES finansējums </t>
  </si>
  <si>
    <t>Kultūras centri, kopā</t>
  </si>
  <si>
    <t>Kultūras pasākumi, kopā</t>
  </si>
  <si>
    <t xml:space="preserve">Gulbenes 1.PII </t>
  </si>
  <si>
    <t>Gulbenes 2.PII "Rūķītis"</t>
  </si>
  <si>
    <t>Gulbenes 3.PII "Auseklītis"</t>
  </si>
  <si>
    <t>Litenes PII</t>
  </si>
  <si>
    <t>Stāķu PII</t>
  </si>
  <si>
    <t>Pirmsskolas izglītības iestādes, kopā</t>
  </si>
  <si>
    <t>Pamatskolas, vidusskolas, kopā</t>
  </si>
  <si>
    <t>Gulbenes novada Valsts ģimnāzija</t>
  </si>
  <si>
    <t>Kr.Valdemāra pamatskola</t>
  </si>
  <si>
    <t>Gulbenes jauniešu centrs "Bāze"</t>
  </si>
  <si>
    <t>Izglītības vadība un pasākumi novadā</t>
  </si>
  <si>
    <t>10.400</t>
  </si>
  <si>
    <t>10.500</t>
  </si>
  <si>
    <t>Atbalsts bezdarba gadījumā</t>
  </si>
  <si>
    <t>Sociālie dienesti, kopā</t>
  </si>
  <si>
    <t>Sociālā māja Lejasciemā</t>
  </si>
  <si>
    <t>Savstarpējie norēķini par sociālajiem pakalpojumiem</t>
  </si>
  <si>
    <t>10.910</t>
  </si>
  <si>
    <t>09.810</t>
  </si>
  <si>
    <t>10.920</t>
  </si>
  <si>
    <t>10.700</t>
  </si>
  <si>
    <t>Sociālās mājas un patversmes, kopā</t>
  </si>
  <si>
    <t>07.210</t>
  </si>
  <si>
    <t>Sporta pasākumi, zāles, centri, kopā</t>
  </si>
  <si>
    <t>KOPĀ IZDEVUMI</t>
  </si>
  <si>
    <t>08.620</t>
  </si>
  <si>
    <t>Pārējie sporta, atpūtas un kultūras pasākumi</t>
  </si>
  <si>
    <t>Lejasciema kultūrvēsturiskā mantojuma centrs</t>
  </si>
  <si>
    <t>Tirzas novadpētniecības krātuve</t>
  </si>
  <si>
    <t>Gulbenes sporta skola</t>
  </si>
  <si>
    <t>04.900</t>
  </si>
  <si>
    <t>Projekti, līdzfinansējums</t>
  </si>
  <si>
    <t>Olimpiāde</t>
  </si>
  <si>
    <t>Jauniešu aktivitātes, novads</t>
  </si>
  <si>
    <t>Balvas sportā, izglītībā, kultūrā</t>
  </si>
  <si>
    <t>Muzeji, kopā</t>
  </si>
  <si>
    <t>Gulbenes mūzikas skola</t>
  </si>
  <si>
    <t>Gulbenes mākslas skola</t>
  </si>
  <si>
    <t>Jauniešu aktivitātes, Stradu pag.</t>
  </si>
  <si>
    <t>Ielu apgaismošana, Jaungulbenes pagasts</t>
  </si>
  <si>
    <t>04.430</t>
  </si>
  <si>
    <t>Informācijas vadība un sabiedriskās attiecības</t>
  </si>
  <si>
    <t>Attīstības un projektu nodaļa</t>
  </si>
  <si>
    <t>Īpašumu pārraudzības nodaļa</t>
  </si>
  <si>
    <t>Sporta pasākumi</t>
  </si>
  <si>
    <t xml:space="preserve">Sociālās aizsardzības pasākumi </t>
  </si>
  <si>
    <t>Pabalsts ēdināšanai, profesionālās izglītības iestādēs</t>
  </si>
  <si>
    <t>Lizuma mantojuma centrs</t>
  </si>
  <si>
    <t>Asistenta pakalpojumi, novads</t>
  </si>
  <si>
    <t>Līgo (transports, braukšanas biļetes)</t>
  </si>
  <si>
    <t>5000 Pamatkapitāla veidošana, EUR</t>
  </si>
  <si>
    <t>3000           Subsīdijas un dotācijas, EUR</t>
  </si>
  <si>
    <t>4000               Procentu izdevumi, EUR</t>
  </si>
  <si>
    <t>6000           Sociālie pabalsti, EUR</t>
  </si>
  <si>
    <t>1000          Atlīdzība, EUR</t>
  </si>
  <si>
    <t>2000               Preces un pakalpojumi, EUR</t>
  </si>
  <si>
    <t>9000             Kapitālo izdevumu transferti, EUR</t>
  </si>
  <si>
    <t>7000           Uzturēšanas izdevumu transferti, EUR</t>
  </si>
  <si>
    <t>KOPĀ izdevumi, EUR</t>
  </si>
  <si>
    <t>Pašvaldības policija</t>
  </si>
  <si>
    <t>Senior +, projekts</t>
  </si>
  <si>
    <t>Notekūdeņu apsaimniekošana, kopā</t>
  </si>
  <si>
    <t>Gulbenes pilsēta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</si>
  <si>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</si>
  <si>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</si>
  <si>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</si>
  <si>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</si>
  <si>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</si>
  <si>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</si>
  <si>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Līgo pagasts</t>
  </si>
  <si>
    <t>Rankas pagasts</t>
  </si>
  <si>
    <t>Stāmerienas pagasts</t>
  </si>
  <si>
    <t>Tirzas pagasts</t>
  </si>
  <si>
    <t>Iestādes/ struktūrvienības/ pasākumi</t>
  </si>
  <si>
    <t>Stradu pagasts</t>
  </si>
  <si>
    <t>Sporta atbalsts, iesniegumi</t>
  </si>
  <si>
    <t>Litenes pagasts</t>
  </si>
  <si>
    <t>Lizuma pagasts</t>
  </si>
  <si>
    <t>Stāķu sporta zāle, Stradu pagasts</t>
  </si>
  <si>
    <t>Gulbenes sporta centrs</t>
  </si>
  <si>
    <t>Sports, kopā</t>
  </si>
  <si>
    <t>Staru sporta zāle, Dauksu pagasts</t>
  </si>
  <si>
    <t>Daukstu pagasts, Staru bibliotēka</t>
  </si>
  <si>
    <t>Daukstu pagasts, Daukstu bibliotēka</t>
  </si>
  <si>
    <t>Stradu pagasts, Stāķu bibliotēka</t>
  </si>
  <si>
    <t>Stradu pagasts, Stradu bibliotēka</t>
  </si>
  <si>
    <t>Stāmerienas pagasts, Stāmerienas bibliotēka</t>
  </si>
  <si>
    <t>Stāmerienas pagasts, Kalnienas bibliotēka</t>
  </si>
  <si>
    <t>Rankas pagasts, Rankas bibliotēka</t>
  </si>
  <si>
    <t>Rankas pagasts, Gaujasrēveļu bibliotēka</t>
  </si>
  <si>
    <t>Lejasciema pagasts, Lejasciema bibliotēka</t>
  </si>
  <si>
    <t>Lejasciema pagasts, Mālu bibliotēka</t>
  </si>
  <si>
    <t>Lejasciema pagasts, Sinoles apkalpošanas punkts</t>
  </si>
  <si>
    <t>Klasifikā-cijas kods</t>
  </si>
  <si>
    <t>Ieņēmumu veids</t>
  </si>
  <si>
    <t>1.0.</t>
  </si>
  <si>
    <t>NODOKĻU IEŅĒMUMI</t>
  </si>
  <si>
    <t>1.1.0.0.</t>
  </si>
  <si>
    <t>Ieņēmumi no iedzīvotāju ienākuma nodokļa</t>
  </si>
  <si>
    <t>1.1.1.0.</t>
  </si>
  <si>
    <t>1.1.1.2.</t>
  </si>
  <si>
    <t>Saņemts no Valsts kases sadales konta pārskata gadā ieskaitītais iedzīvotāju ienākuma nodoklis</t>
  </si>
  <si>
    <t>4.0.0.0.</t>
  </si>
  <si>
    <t>Īpašuma nodokļi</t>
  </si>
  <si>
    <t>4.1.1.1.</t>
  </si>
  <si>
    <t>Nekustāmā īpašuma nodokļa par zemi kārtējā saimnieciskā gada ieņēmumi, kopā</t>
  </si>
  <si>
    <t>4.1.1.2.</t>
  </si>
  <si>
    <t>Nekustamā īpašuma nodokļa par zemi iepriekšējo gadu parādi, kopā</t>
  </si>
  <si>
    <t>4.1.2.1.</t>
  </si>
  <si>
    <t>4.1.2.2.</t>
  </si>
  <si>
    <t>Nekustāmā īpašuma nodokļa par ēkām un būvēm iepriekšējo gadu parādi, kopā</t>
  </si>
  <si>
    <t>4.1.3.1.</t>
  </si>
  <si>
    <t>4.1.3.2.</t>
  </si>
  <si>
    <t>5.0.0.0.</t>
  </si>
  <si>
    <t>Nodokļi par pakalpojumiem un precēm</t>
  </si>
  <si>
    <t>5.4.1.0.</t>
  </si>
  <si>
    <t>2.0.</t>
  </si>
  <si>
    <t>NENODOKĻU IEŅĒMUMI</t>
  </si>
  <si>
    <t>8.0.0.0.</t>
  </si>
  <si>
    <t>Ieņēmumi no uzņēmējdarbības un īpašuma</t>
  </si>
  <si>
    <t>8.9.9.0.</t>
  </si>
  <si>
    <t>Pārējie iepriekš neklasificētie finanšu ieņēmumi (novads)</t>
  </si>
  <si>
    <t>9.0.0.0.</t>
  </si>
  <si>
    <t>9.4.0.0.</t>
  </si>
  <si>
    <t>9.4.2.0.</t>
  </si>
  <si>
    <t>9.4.5.0.</t>
  </si>
  <si>
    <t>9.4.9.0.</t>
  </si>
  <si>
    <t>9.5.0.0.</t>
  </si>
  <si>
    <t>9.5.1.4.</t>
  </si>
  <si>
    <t>Tūrisma un kultūrvēsturiskā mantojuma centrs</t>
  </si>
  <si>
    <t>9.5.1.5.</t>
  </si>
  <si>
    <t>9.5.2.1.</t>
  </si>
  <si>
    <t>10.0.0.0.</t>
  </si>
  <si>
    <t>10.1.4.0.</t>
  </si>
  <si>
    <t>12.0.0.0.</t>
  </si>
  <si>
    <t>Pārējie nenodokļu ieņēmumi</t>
  </si>
  <si>
    <t>12.2.4.0.</t>
  </si>
  <si>
    <t>13.0.0.0.</t>
  </si>
  <si>
    <t>13.1.0.0.</t>
  </si>
  <si>
    <t>5.0.</t>
  </si>
  <si>
    <t>TRANSFERTI</t>
  </si>
  <si>
    <t>18.0.0.0.</t>
  </si>
  <si>
    <t>Valsts budžeta transferti</t>
  </si>
  <si>
    <t>18.6.2.0.</t>
  </si>
  <si>
    <t>Valsts budžeta dotācija no Nacionālā veselības dienesta, kopā</t>
  </si>
  <si>
    <t>Beļavas pagasta Beļavas feldšeru - vecmāšu punktam</t>
  </si>
  <si>
    <t>Daukstu pagasta Daukstu feldšeru - vecmāšu punktam</t>
  </si>
  <si>
    <t>Druvienas feldšeru - vecmāšu punktam</t>
  </si>
  <si>
    <t>Galgauskas feldšeru - vecmāšu punktam</t>
  </si>
  <si>
    <t>Tautas mākslas kolektīvu vadītājiem</t>
  </si>
  <si>
    <t>Invalīdu asistentiem</t>
  </si>
  <si>
    <t>Pašvaldību pamata un vispārējās izglītības iestāžu pedagogu darba samaksai un valsts sociālās apdrošināšanas obligātajām iemaksām</t>
  </si>
  <si>
    <t>Sveķu internātpamatskolai</t>
  </si>
  <si>
    <t>Interešu izglītības programmu pedagogu darba samaksai un valsts sociālās apdrošināšanas obligātajām iemaksām</t>
  </si>
  <si>
    <t>Pašvaldību izglītības iestāžu piecgadīgo un sešgadīgo bērnu apmācības pedagogu darba samaksai un valsts sociālās apdrošināšanas obligātajām iemaksām (gadam)</t>
  </si>
  <si>
    <t>Bērnu un jaunatnes sporta skolai</t>
  </si>
  <si>
    <t>1.-4.klases skolēnu pusdienu izdevumu apmaksai</t>
  </si>
  <si>
    <t>18.6.3.0.</t>
  </si>
  <si>
    <t>18.6.4.0.</t>
  </si>
  <si>
    <t xml:space="preserve">Pašvaldību budžetā saņemtā dotācija no pašvaldību finanšu izlīdzināšanas fonda </t>
  </si>
  <si>
    <t>19.0.0.0.</t>
  </si>
  <si>
    <t>Pašvaldību budžetu transferti</t>
  </si>
  <si>
    <t>19.2.0.0.</t>
  </si>
  <si>
    <t>Pašvaldību saņemtie transferti no citām pašvaldībām</t>
  </si>
  <si>
    <t>19.2.1.0.</t>
  </si>
  <si>
    <t>Ieņēmumi izglītības funkciju nodrošināšanai, novada dome</t>
  </si>
  <si>
    <t>19.3.0.0.</t>
  </si>
  <si>
    <t xml:space="preserve">Pašvaldību iestāžu transferti no augstākas iestādes </t>
  </si>
  <si>
    <t>21.1.9.0.</t>
  </si>
  <si>
    <t>21.3.0.0.</t>
  </si>
  <si>
    <t>Ieņēmumi no budžeta iestāžu sniegtajiem pakalpojumiem un citi pašu ieņēmumi, kopā</t>
  </si>
  <si>
    <t>21.3.5.0.</t>
  </si>
  <si>
    <t>Maksa par izglītības pakalpojumiem, kopā</t>
  </si>
  <si>
    <t>21.3.5.2.</t>
  </si>
  <si>
    <t>Ieņēmumi no vecāku maksām pirmsskolas izglītības iestādēs, kopā</t>
  </si>
  <si>
    <t>Gulbenes 1.pirmsskolas izglītības iestāde</t>
  </si>
  <si>
    <t>Gulbenes 3.pirmsskolas izglītības iestāde "Auseklītis"</t>
  </si>
  <si>
    <t>21.3.5.9.</t>
  </si>
  <si>
    <t>Pārējie ieņēmumi par izglītības pakalpojumiem, kopā</t>
  </si>
  <si>
    <t>K.Valdemāra pamatskola</t>
  </si>
  <si>
    <t>21.3.8.0.</t>
  </si>
  <si>
    <t>Ieņēmumi par nomu un īri, kopā</t>
  </si>
  <si>
    <t>21.3.8.1.</t>
  </si>
  <si>
    <t>Ieņēmumi par telpu nomu, kopā</t>
  </si>
  <si>
    <t>21.3.8.3.</t>
  </si>
  <si>
    <t>21.3.8.4.</t>
  </si>
  <si>
    <t>Ieņēmumi par zemes nomu, kopā</t>
  </si>
  <si>
    <t>21.3.8.9.</t>
  </si>
  <si>
    <t>Pārējie ieņēmumi par nomu un īri, kopā</t>
  </si>
  <si>
    <t>21.3.9.0.</t>
  </si>
  <si>
    <t>Ieņēmumi par pārējiem budžeta iestāžu maksas pakalpojumiem, kopā</t>
  </si>
  <si>
    <t>21.3.9.1.</t>
  </si>
  <si>
    <t>Ieņēmumi par personu uzturēšanos sociālās aprūpes iestādēs, kopā</t>
  </si>
  <si>
    <t>Sociālās aprūpes nams "Siltais"</t>
  </si>
  <si>
    <t>Sociālās aprūpes nams "Tirza"</t>
  </si>
  <si>
    <t>21.3.9.2.</t>
  </si>
  <si>
    <t>Ieņēmumi no pacientu iemaksām un sniegtajiem rehabilitācijas un ārstniecības pakalpojumiem, kopā</t>
  </si>
  <si>
    <t>Beļavas pagasta Beļavas feldšeru - vecmāšu punkts</t>
  </si>
  <si>
    <t>Daukstu pagasta Daukstu feldšeru - vecmāšu punkts</t>
  </si>
  <si>
    <t>Daukstu pagasta Staru feldšeru - vecmāšu punkts</t>
  </si>
  <si>
    <t>Druvienas feldšeru - vecmāšu punkts</t>
  </si>
  <si>
    <t>Galgauskas feldšeru - vecmāšu punkts</t>
  </si>
  <si>
    <t>Litenes pagasta pārvalde (zobārsts)</t>
  </si>
  <si>
    <t>Rankas feldšeru - vecmāšu punkts</t>
  </si>
  <si>
    <t>Stradu pagasta Stradu feldšeru - vecmāšu punkts</t>
  </si>
  <si>
    <t>21.3.9.3.</t>
  </si>
  <si>
    <t>Ieņēmumi no biļešu realizācijas, kopā</t>
  </si>
  <si>
    <t>Beļavas tautas nams</t>
  </si>
  <si>
    <t>Ozolkalna kultūras un sporta centrs "Zīļuks"</t>
  </si>
  <si>
    <t>Daukstu pagasta Staru kultūras nams</t>
  </si>
  <si>
    <t>21.3.9.4.</t>
  </si>
  <si>
    <t>Ieņēmumi no dzīvokļu un komunālajiem pakalpojumiem, kopā</t>
  </si>
  <si>
    <t>21.3.9.5.</t>
  </si>
  <si>
    <t>Ieņēmumi par projektu īstenošanu</t>
  </si>
  <si>
    <t>21.3.9.9.</t>
  </si>
  <si>
    <t>Citi ieņēmumi no maksas pakalpojumiem, kopā</t>
  </si>
  <si>
    <t>21.4.2.9.</t>
  </si>
  <si>
    <t>21.4.9.9.</t>
  </si>
  <si>
    <t>Pārējie iepriekš neklasificētie pašu ieņēmumi, kopā</t>
  </si>
  <si>
    <t>IEŅĒMUMI KOPĀ</t>
  </si>
  <si>
    <t>Mākslas skola</t>
  </si>
  <si>
    <t>Mūzikas skolai</t>
  </si>
  <si>
    <t>Mākslas skolai</t>
  </si>
  <si>
    <t>9.5.1.7.</t>
  </si>
  <si>
    <t>Pašvaldības nodeva par tirdzniecību publiskās vietās, kopā</t>
  </si>
  <si>
    <t>Pašvaldību nodevas, kopā</t>
  </si>
  <si>
    <t>Valsts nodevas, kuras ieskaita pašvaldību budžetā, kopā</t>
  </si>
  <si>
    <t>Pašvaldības nodeva par dzīvnieku turēšanu, Gulbenes pilsētas pārvalde</t>
  </si>
  <si>
    <t>Pašvaldība nodeva par reklāmas, afišu un sludinājumu izvietošanu publiskās vietās</t>
  </si>
  <si>
    <t>Naudas sodi un sankcijas</t>
  </si>
  <si>
    <t>Naudas sodi, ko uzliek pašvaldības, novada dome, Pašvaldības policija</t>
  </si>
  <si>
    <t>Ieņēmumi no ūdenstilpju un zvejas tiesību nomas un zvejas tiesību nerūpnieciskās izmantošanas (makšķerēšanas kartes), kopā</t>
  </si>
  <si>
    <t>Ieņēmumi no valsts (pašvaldību) īpašumu iznomāšanas, pārdošanas un no nodokļu pamatparāda kapitalizācijas</t>
  </si>
  <si>
    <t>Ieņēmumi no ēku un būvju īpašumu pārdošanas, novada dome</t>
  </si>
  <si>
    <t>4.1.0.0.</t>
  </si>
  <si>
    <t>Nekustamā īpašuma nodoklis, kopā</t>
  </si>
  <si>
    <t>Plānotie pagaidu sabiedriskie darbi</t>
  </si>
  <si>
    <t>Novada dome, citas biļetes</t>
  </si>
  <si>
    <t>Rankas kultūras nams</t>
  </si>
  <si>
    <t>Stāmerienas tautas nams</t>
  </si>
  <si>
    <t>Kalnienas tautas nams</t>
  </si>
  <si>
    <t>Tirzas kultūras nams</t>
  </si>
  <si>
    <t>Galgauskas kultūras nams</t>
  </si>
  <si>
    <t>Lejasciema kultūras nams</t>
  </si>
  <si>
    <t>Litenes tautas nams</t>
  </si>
  <si>
    <t>Lizuma kultūras nams</t>
  </si>
  <si>
    <t>Līgo kultūras nams</t>
  </si>
  <si>
    <t>Jaungulbenes tautas nams</t>
  </si>
  <si>
    <t>21.4.0.0.</t>
  </si>
  <si>
    <t>Pārējie 21.3.0.0. grupā neklasificētie iestāžu ieņēmumi par iestāžu sniegtajiem maksas pakalpojumiem un citi pašu ieņēmumi</t>
  </si>
  <si>
    <t>Gulbenes novada vēstures un mākslas muzejs</t>
  </si>
  <si>
    <t>Jaungulbene PII "Pienenīte"</t>
  </si>
  <si>
    <t>09.200</t>
  </si>
  <si>
    <t>Pamatizglītība, vispārējā un profesionālā izglītība, kopā</t>
  </si>
  <si>
    <t>Druvienas kultūras nams</t>
  </si>
  <si>
    <t>Mūzikas skola</t>
  </si>
  <si>
    <t>Gulbenes kultūras centrs</t>
  </si>
  <si>
    <t>Sabiedriskā tualete</t>
  </si>
  <si>
    <t>01.100</t>
  </si>
  <si>
    <t>05.000</t>
  </si>
  <si>
    <t>04.000</t>
  </si>
  <si>
    <t>03.000</t>
  </si>
  <si>
    <t>Deputātu, pastāvīgo komiteja un komisija</t>
  </si>
  <si>
    <t>07.000</t>
  </si>
  <si>
    <t>08.000</t>
  </si>
  <si>
    <t>09.000</t>
  </si>
  <si>
    <t>Pārējā citur neklasificētā teritoriju un mājokļu apsaimniekošanas darbība, kopā</t>
  </si>
  <si>
    <t>Ambulatorās ārstniecības iestādes, kopā</t>
  </si>
  <si>
    <t>Interešu un profesionālā ievirzes izglītība, kopā</t>
  </si>
  <si>
    <t>Pārējā izglītības vadība, kopā</t>
  </si>
  <si>
    <t>Pārējie citur neklasificētie izglītības pakalpojumi, kopā</t>
  </si>
  <si>
    <t>Lejasciema PII "Kamenīte"</t>
  </si>
  <si>
    <t>Rankas PII "Ābelīte"</t>
  </si>
  <si>
    <t>10.000</t>
  </si>
  <si>
    <t>Labiekārtošanas iestāde</t>
  </si>
  <si>
    <t>Gulbenes pilsētas teritorijas un īpašumu apsaimniekošana</t>
  </si>
  <si>
    <t>Gulbenes pilsētas dzīvokļu remontiem</t>
  </si>
  <si>
    <t>Gulbenes novada bibliotēka</t>
  </si>
  <si>
    <t>Pārējās citur neklasificētās sociālās aizsardzības pārraudzība, kopā</t>
  </si>
  <si>
    <t>Atbalsts ģimenēm ar bērniem, kopā</t>
  </si>
  <si>
    <t>Pārējais citur neklasificētais atbalsts sociāli atstumtām personām</t>
  </si>
  <si>
    <t>04.730</t>
  </si>
  <si>
    <t>04.901</t>
  </si>
  <si>
    <t>Informācijas tehnoloģiju kompetences centrs</t>
  </si>
  <si>
    <t>Tūrisms Stāmerienas pagastā</t>
  </si>
  <si>
    <t>Beļavas pagasts Beļavas feldšeru - vecmāšu punkts</t>
  </si>
  <si>
    <t>Beļavas pagasts Ozolkalna feldšeru - vecmāšu punkts</t>
  </si>
  <si>
    <t>Stradu feldšeru - vecmāšu punkts</t>
  </si>
  <si>
    <t>Litenes bibliotēka</t>
  </si>
  <si>
    <t>Beļavas bibliotēka</t>
  </si>
  <si>
    <t>Druvienas bibliotēka</t>
  </si>
  <si>
    <t>Galgauskas bibliotēka</t>
  </si>
  <si>
    <t>Jaungulbenes bibliotēka</t>
  </si>
  <si>
    <t>Lizuma bibliotēka</t>
  </si>
  <si>
    <t>Gaujasrēveļu kultūrvēsturiskā mantojuma centrs</t>
  </si>
  <si>
    <t>Stradu kultūras pasākumi</t>
  </si>
  <si>
    <t>Pārējie atpūtas, kultūras un sporta pasākumi, kopā</t>
  </si>
  <si>
    <t>Valsts svētki</t>
  </si>
  <si>
    <t>Pamata un vispārējās izglītības pedagogu darba samaksa</t>
  </si>
  <si>
    <t>Elektroniskās kartes</t>
  </si>
  <si>
    <t>Atbalsts izglītībai, novads</t>
  </si>
  <si>
    <t>Silver Sharing Initiative, projekts</t>
  </si>
  <si>
    <t>On Wings, projekts</t>
  </si>
  <si>
    <t>Gulbenes novada sociālais dienests</t>
  </si>
  <si>
    <t>Sociālā māja Blomīte</t>
  </si>
  <si>
    <t>Pārējie citur neklasificētie sociālās aizsardzības pasākumi, kopā</t>
  </si>
  <si>
    <t>Stāmeriena pagasta Saulstari</t>
  </si>
  <si>
    <t>Daukstu pagasta Staru feldšeru - vecmāšu punktam</t>
  </si>
  <si>
    <t>Sociālās mājas Upes un Dzirnavu ielā</t>
  </si>
  <si>
    <t>Mūžizglītība pieejamības nodrošināšana novada iedzīvotājiem</t>
  </si>
  <si>
    <t>Mūžizglītības pieejamības nodrošināšana iedzīvotājiem Rankas pagastā</t>
  </si>
  <si>
    <t>Psihologu un logopēdu kompetences  centrs, novads</t>
  </si>
  <si>
    <t>Peldētapmācības nodrošināšana 1.-5.klases skolēniem</t>
  </si>
  <si>
    <t>Datortehnikas iegāde</t>
  </si>
  <si>
    <t>Druvienas Vecā skola - muzejs</t>
  </si>
  <si>
    <t>Silmaču muzejs Druvienas pagasts</t>
  </si>
  <si>
    <t>Klasifikācijas     kods</t>
  </si>
  <si>
    <t>Rādītāji</t>
  </si>
  <si>
    <t>KOPĀ IEŅĒMUMI</t>
  </si>
  <si>
    <t>Nodokļu ienēmumi</t>
  </si>
  <si>
    <t>5.5.0.0.</t>
  </si>
  <si>
    <t>Nodokļi un maksājumi par tiesībām lietot atsevišķas preces</t>
  </si>
  <si>
    <t>5.5.3.0.</t>
  </si>
  <si>
    <t>Dabas resursu nodoklis</t>
  </si>
  <si>
    <t>Transferti</t>
  </si>
  <si>
    <t>18.6.0.0.</t>
  </si>
  <si>
    <t>Pašvaldību saņemtie transferti no valsts budžeta</t>
  </si>
  <si>
    <t>Pašvaldību saņemtie valsts budžeta transferti noteikatjiem mērķiem</t>
  </si>
  <si>
    <t>Izdevumi atbilstoši funkcionālajām kategorijām</t>
  </si>
  <si>
    <t>Ekonomiskā darbība</t>
  </si>
  <si>
    <t>Beļavas pagasta pārvalde, kopā</t>
  </si>
  <si>
    <t>Atlīdzība</t>
  </si>
  <si>
    <t>Preces un pakalpojumi</t>
  </si>
  <si>
    <t>Daukstu pagasta pārvalde, kopā</t>
  </si>
  <si>
    <t>Druvienas pagasta pārvalde, kopā</t>
  </si>
  <si>
    <t>Galgauskas pagasta pārvalde, kopā</t>
  </si>
  <si>
    <t xml:space="preserve">Jaungulbenes pagasta pārvalde, kopā </t>
  </si>
  <si>
    <t>Lejasciema pagasta pārvalde, kopā</t>
  </si>
  <si>
    <t>Litenes pagasta pārvalde, kopā</t>
  </si>
  <si>
    <t>Lizuma pagasta pārvalde, kopā</t>
  </si>
  <si>
    <t>Līgo pagasta pārvalde, kopā</t>
  </si>
  <si>
    <t>Rankas pagasta pārvalde, kopā</t>
  </si>
  <si>
    <t>Stāmerienas pagasta pārvalde, kopā</t>
  </si>
  <si>
    <t>Stradu pagasta pārvalde, kopā</t>
  </si>
  <si>
    <t>Tirzas pagasta pārvalde, kopā</t>
  </si>
  <si>
    <t>Gulbenes pilsētas pārvalde, kopā</t>
  </si>
  <si>
    <t>Pamatkapitāla veidošana</t>
  </si>
  <si>
    <t>Gulbenes novada dome, kopā</t>
  </si>
  <si>
    <t>Vides aizsardzība</t>
  </si>
  <si>
    <t>Budžeta fiskālais deficīts (-) vai pārpalikums</t>
  </si>
  <si>
    <t>FINANSĒŠANA</t>
  </si>
  <si>
    <t>Iekšējā finansēšana</t>
  </si>
  <si>
    <t>1.No citām valsts pārvaldes struktūram</t>
  </si>
  <si>
    <t>No citiem valsts pārvaldes līmeņiem     (Valsts kases)</t>
  </si>
  <si>
    <t>2.Budžeta līdzekļu izmaiņas</t>
  </si>
  <si>
    <t>2.1.Budžeta līdzekļu atlikums gada sākumā</t>
  </si>
  <si>
    <t>2.2.Budžeta līdzekļu atlikums perioda beigās</t>
  </si>
  <si>
    <t>3.No komercbankām</t>
  </si>
  <si>
    <t>Gulbenes novada pašvaldības saistības</t>
  </si>
  <si>
    <t>Saistību veids</t>
  </si>
  <si>
    <t>Aizņēmumi*</t>
  </si>
  <si>
    <t>Galvojumi*</t>
  </si>
  <si>
    <t>Citas saistības*</t>
  </si>
  <si>
    <t>Kopā saistības*</t>
  </si>
  <si>
    <t>Gads</t>
  </si>
  <si>
    <t>2017.</t>
  </si>
  <si>
    <t>2018.</t>
  </si>
  <si>
    <t>2019.</t>
  </si>
  <si>
    <t>2020.</t>
  </si>
  <si>
    <t>2021.</t>
  </si>
  <si>
    <t>2022.</t>
  </si>
  <si>
    <t>Turpmākajos gados</t>
  </si>
  <si>
    <t>Pavisam kopā</t>
  </si>
  <si>
    <t xml:space="preserve">           </t>
  </si>
  <si>
    <t>* kopā atmaksājamā pamatsumma un procentu maksājumi</t>
  </si>
  <si>
    <t>Sveķu internātpamatskola</t>
  </si>
  <si>
    <t>Aizņēmumu pamatsummu atmaksa (-)</t>
  </si>
  <si>
    <t>Saņemtie aizņēmumi (+)</t>
  </si>
  <si>
    <t>2.1. Budžeta līdzekļu atlikums gada sākumā</t>
  </si>
  <si>
    <t>2.2. Budžeta līdzekļu atlikums perioda beigās</t>
  </si>
  <si>
    <t>3. No komercbankām</t>
  </si>
  <si>
    <t>Ārējā finansēšana</t>
  </si>
  <si>
    <t>2. Budžeta līdzekļu izmaiņas</t>
  </si>
  <si>
    <t>1. No citām valsts pārvaldēs struktūrām</t>
  </si>
  <si>
    <t>grozījumi (+,-)</t>
  </si>
  <si>
    <t>Deputātu, pastāvīgo komiteja un komisija, ar grozījumiem</t>
  </si>
  <si>
    <t>Novada dome, ar grozījumiem</t>
  </si>
  <si>
    <t>Dzimtsarakstu nodaļa, ar grozījumiem</t>
  </si>
  <si>
    <t>Gulbenes pilsētas pārvalde, ar grozījumiem</t>
  </si>
  <si>
    <t>Beļavas pagasta pārvalde, ar grozījumiem</t>
  </si>
  <si>
    <t>Daukstu pagasta pārvalde, ar grozījumiem</t>
  </si>
  <si>
    <t>Druvienas pagasta pārvalde, ar grozījumem</t>
  </si>
  <si>
    <t>Galgauskas pagasta pārvalde, ar grozījumiem</t>
  </si>
  <si>
    <t>Jaungulbenes pagasta pārvalde, ar grozījumiem</t>
  </si>
  <si>
    <t>Lejasciema pagasta pārvalde, ar grozījimiem</t>
  </si>
  <si>
    <t>Litenes pagasta pārvalde, ar grozījumiem</t>
  </si>
  <si>
    <t>Lizuma pagasta pārvalde, ar grozījumiem</t>
  </si>
  <si>
    <t>Līgo pagasta pārvalde, ar grozījumiem</t>
  </si>
  <si>
    <t>Rankas pagasta pārvalde, ar grozījumiem</t>
  </si>
  <si>
    <t>Stāmerienas pagasta pārvalde, ar grozījimem</t>
  </si>
  <si>
    <t>Stradu pagasta pārvalde, ar grozījumiem</t>
  </si>
  <si>
    <t>Tirzas pagasta pārvalde, ar grozījumiem</t>
  </si>
  <si>
    <t>Pašvaldību parādu procentu nomaksa, ar grozījumiem</t>
  </si>
  <si>
    <t>Izdevumi neparedzētiem gadījumiem, ar grozījumiem</t>
  </si>
  <si>
    <t>Sabiedriskā kārtība un drošība, tiesību aizsardzība, kopā, ar grozījumiem</t>
  </si>
  <si>
    <t>Pašvaldības policija, ar grozījumiem</t>
  </si>
  <si>
    <t>Ekonomiskā darbība, kopā, ar grozījumiem</t>
  </si>
  <si>
    <t>Būvvalde, ar grozījumiem</t>
  </si>
  <si>
    <t>Autotransports, novads, ar grozījumiem</t>
  </si>
  <si>
    <t>Tūrisms Stāmerienas pagastā, ar grozījumiem</t>
  </si>
  <si>
    <t>Senior +, projekts, ar grozījumiem</t>
  </si>
  <si>
    <t>Informācijas vadība un sabiedriskās attiecības, ar grozījumiem</t>
  </si>
  <si>
    <t>Vides aizsardzība, kopā, ar grozījumiem</t>
  </si>
  <si>
    <t>Notekūdeņu apsaimniekošana, kopā, ar grozījumiem</t>
  </si>
  <si>
    <t>Gulbenes pilsēta, ar grozījumiem</t>
  </si>
  <si>
    <t>Beļavas pagasts, ar grozījumiem</t>
  </si>
  <si>
    <t>Daukstu pagasts, ar grozījumiem</t>
  </si>
  <si>
    <t>Druvienas pagasts, ar grozījumiem</t>
  </si>
  <si>
    <t>Jaungulbenes pagasts, ar grozījumiem</t>
  </si>
  <si>
    <t>Līgo pagasts, ar grozījumiem</t>
  </si>
  <si>
    <t>Rankas pagasts, ar grozījumiem</t>
  </si>
  <si>
    <t>Stāmerienas pagasts, ar grozījumiem</t>
  </si>
  <si>
    <t>Stradu pagasts, ar grozījumiem</t>
  </si>
  <si>
    <t>Tirzas pagasts, ar grozījumiem</t>
  </si>
  <si>
    <t>Galgauskas pagasts, ar grozījumiem</t>
  </si>
  <si>
    <t>Lejasciema pagasts, ar grozījumiem</t>
  </si>
  <si>
    <t>Pašvaldības teritoriju un mājokļu apsaimnošana, kopā, ar grozījumiem</t>
  </si>
  <si>
    <t>Attīstības un projektu nodaļa, ar grozījumiem</t>
  </si>
  <si>
    <t>Īpašumu pārraudzības nodaļa, ar grozījumiem</t>
  </si>
  <si>
    <t>Ūdenssaimniecības, kopā, ar grozījumiem</t>
  </si>
  <si>
    <t>Ūdenssaimniecības, kopā</t>
  </si>
  <si>
    <t>Litenes pagasts, ar grozījumiem</t>
  </si>
  <si>
    <t>Lizuma pagasts, ar grozījumiem</t>
  </si>
  <si>
    <t xml:space="preserve">Ielu apgaismošana, Gulbenes pilsēta, ar grozījumiem </t>
  </si>
  <si>
    <t>Ielu apgaismošana, Jaungulbenes pagasts, ar grozījumiem</t>
  </si>
  <si>
    <t>Pārējā citur neklasificētā teritoriju un mājokļu apsaimniekošanas darbība, kopā, ar grozījumiem</t>
  </si>
  <si>
    <t>Litenes pagasts, ar grozījiumiem</t>
  </si>
  <si>
    <t>Labiekārtošanas iestāde, ar grozījumiem</t>
  </si>
  <si>
    <t>Gulbenes pilsētas teritorijas un īpašumu apsaimniekošana, ar grozījumiem</t>
  </si>
  <si>
    <t>Gulbenes pilsētas dzīvokļu remontiem, ar grozījumiem</t>
  </si>
  <si>
    <t>Projekti, līdzfinansējums, ar grozījumeim</t>
  </si>
  <si>
    <t>Beļavas pagasts Beļavas feldšeru - vecmāšu punkts, ar grozījumiem</t>
  </si>
  <si>
    <t>Beļavas pagasts Ozolkalna feldšeru - vecmāšu punkts, ar grozījumiem</t>
  </si>
  <si>
    <t>Daukstu pagasta Staru feldšeru - vecmāšu punkts, ar grozījumiem</t>
  </si>
  <si>
    <t>Daukstu pagasta Daukstu feldšeru - vecmāšu punkts, ar grozījumiem</t>
  </si>
  <si>
    <t>Druvienas feldšeru - vecmāšu punkts, ar grozījumiem</t>
  </si>
  <si>
    <t>Galgauskas feldšeru - vecmāšu punkts, ar grozījumiem</t>
  </si>
  <si>
    <t>Rankas feldšeru - vecmāšu punkts, ar grozījumiem</t>
  </si>
  <si>
    <t>Stradu feldšeru - vecmāšu punkts, ar grozījumiem</t>
  </si>
  <si>
    <t>Sports, kopā, ar grozījumiem</t>
  </si>
  <si>
    <t>Sporta atbalsts, iesniegumi, ar grozījumiem</t>
  </si>
  <si>
    <t>Olimpiāde, ar grozījumiem</t>
  </si>
  <si>
    <t>Balvas sportā, izglītībā, kultūrā, ar grozījumiem</t>
  </si>
  <si>
    <t>Sporta pasākumi, zāles, centri, kopā, ar grozījumiem</t>
  </si>
  <si>
    <t>Staru sporta zāle, Dauksu pagasts, ar grozījumiem</t>
  </si>
  <si>
    <t>Stāķu sporta zāle, Stradu pagasts, ar grozījumiem</t>
  </si>
  <si>
    <t>Gulbenes sporta centrs, ar grozījumiem</t>
  </si>
  <si>
    <t>Bibliotēkas, kopā, ar grozījumiem</t>
  </si>
  <si>
    <t>Beļavas bibliotēka, ar grozījumiem</t>
  </si>
  <si>
    <t>Daukstu pagasts, Staru bibliotēka, ar grozījumiem</t>
  </si>
  <si>
    <t>Daukstu pagasts, Daukstu bibliotēka, ar grozījumiem</t>
  </si>
  <si>
    <t>Druvienas bibliotēka, ar grozījumiem</t>
  </si>
  <si>
    <t>Galgauskas bibliotēka, ar grozījumiem</t>
  </si>
  <si>
    <t>Jaungulbenes bibliotēka, ar grozījumiem</t>
  </si>
  <si>
    <t>Lejasciema pagasts, Lejasciema bibliotēka, ar grozījumiem</t>
  </si>
  <si>
    <t>Lejasciema pagasts, Mālu bibliotēka, ar grozījumiem</t>
  </si>
  <si>
    <t>Lejasciema pagasts, Sinoles apkalpošanas punkts, ar grozījumiem</t>
  </si>
  <si>
    <t>Litenes bibliotēka, ar grozījumiem</t>
  </si>
  <si>
    <t>Lizuma bibliotēka, ar grozījumiem</t>
  </si>
  <si>
    <t>Rankas pagasts, Gaujasrēveļu bibliotēka, ar grozījumiem</t>
  </si>
  <si>
    <t>Stāmerienas pagasts, Stāmerienas bibliotēka, ar grozījumiem</t>
  </si>
  <si>
    <t>Stāmerienas pagasts, Kalnienas bibliotēka, ar grozījumiem</t>
  </si>
  <si>
    <t>Stradu pagasts, Stradu bibliotēka, ar grozījumiem</t>
  </si>
  <si>
    <t>Gulbenes novada bibliotēka, ar grozījumiem</t>
  </si>
  <si>
    <t>Bibliotēkas projekti, publiskais internets, ar grozījumiem</t>
  </si>
  <si>
    <t xml:space="preserve">Europe Direct informācijas punkts, ES finansējums, ar grozījumiem </t>
  </si>
  <si>
    <t>Rankas pagasts, Rankas bibliotēka, ar grozījumiem</t>
  </si>
  <si>
    <t>Stradu pagasts, Stāķu bibliotēka, ar grozījumiem</t>
  </si>
  <si>
    <t>Atpūta, kultūra un reliģija, kopā, ar grozījumiem</t>
  </si>
  <si>
    <t>Muzeji, kopā, ar grozījumiem</t>
  </si>
  <si>
    <t>Gulbenes novada vēstures un mākslas muzejs, ar grozījumiem</t>
  </si>
  <si>
    <t>Druvienas Vecā skola - muzejs, ar grozījumiem</t>
  </si>
  <si>
    <t>Silmaču muzejs Druvienas pagasts, ar grozījumiem</t>
  </si>
  <si>
    <t>Lejasciema kultūrvēsturiskā mantojuma centrs, ar grozījumiem</t>
  </si>
  <si>
    <t>Lizuma mantojuma centrs, ar grozījumiem</t>
  </si>
  <si>
    <t>Gaujasrēveļu kultūrvēsturiskā mantojuma centrs, ar grozījumiem</t>
  </si>
  <si>
    <t>Tirzas novadpētniecības krātuve, ar grozījumiem</t>
  </si>
  <si>
    <t>Kultūras centri, kopā, ar grozījumiem</t>
  </si>
  <si>
    <t>Beļavas tautas nams, ar grozījumiem</t>
  </si>
  <si>
    <t>Ozolkalna kultūras un sporta centrs "Zīļuks", ar grozījumiem</t>
  </si>
  <si>
    <t>Druvienas kultūras nams, ar grozījumiem</t>
  </si>
  <si>
    <t>Galgauskas kultūras nams, ar grozījumiem</t>
  </si>
  <si>
    <t>Jaungulbenes tautas nams, ar grozījumiem</t>
  </si>
  <si>
    <t>Lejasciema kultūras nams, ar grozījumiem</t>
  </si>
  <si>
    <t>Litenes tautas nams, ar grozījumiem</t>
  </si>
  <si>
    <t>Lizuma kultūras nams, ar grozījumiem</t>
  </si>
  <si>
    <t>Līgo kultūras nams, ar grozījumiem</t>
  </si>
  <si>
    <t>Rankas kultūras nams, ar grozījumiem</t>
  </si>
  <si>
    <t>Stāmerienas tautas nams, ar grozījumiem</t>
  </si>
  <si>
    <t>Kalnienas tautas nams, ar grozījumiem</t>
  </si>
  <si>
    <t>Stradu kultūras pasākumi, ar grozījumiem</t>
  </si>
  <si>
    <t>Tirzas kultūras nams, ar grozījumiem</t>
  </si>
  <si>
    <t>Daukstu pagasta Staru kultūras nams, ar grozījumiem</t>
  </si>
  <si>
    <t>Druvienas pagasta pārvalde, ar grozījumiem</t>
  </si>
  <si>
    <t>Lejasciema pagasta pārvalde, ar grozījumiem</t>
  </si>
  <si>
    <t>Stāmerienas pagasta pārvalde, ar grozījumiem</t>
  </si>
  <si>
    <t>Pārējie atpūtas, kultūras un sporta pasākumi, kopā, ar grozījumiem</t>
  </si>
  <si>
    <t>Pārējie sporta, atpūtas un kultūras pasākumi, ar grozījumiem</t>
  </si>
  <si>
    <t>Valsts svētki, ar grozījumiem</t>
  </si>
  <si>
    <t>Pirmsskolas izglītības iestādes, kopā, ar grozījumiem</t>
  </si>
  <si>
    <t xml:space="preserve">Gulbenes 1.PII, ar grozījumiem </t>
  </si>
  <si>
    <t>Gulbenes 2.PII "Rūķītis", ar grozījumiem</t>
  </si>
  <si>
    <t>Gulbenes 3.PII "Auseklītis", ar grozījumiem</t>
  </si>
  <si>
    <t>Jaungulbene PII "Pienenīte", ar grozījumiem</t>
  </si>
  <si>
    <t>Lejasciema PII "Kamenīte", ar grozījumiem</t>
  </si>
  <si>
    <t>Litenes PII, ar grozījumiem</t>
  </si>
  <si>
    <t>Rankas PII "Ābelīte", ar grozījumiem</t>
  </si>
  <si>
    <t>Stāķu PII, ar grozījumiem</t>
  </si>
  <si>
    <t>Izglītība, kopā, ar grozījumiem</t>
  </si>
  <si>
    <t>Pamatizglītība, vispārējā un profesionālā izglītība, kopā, ar grozījumiem</t>
  </si>
  <si>
    <t>Pamata un vispārējās izglītības pedagogu darba samaksa, ar grozījumiem</t>
  </si>
  <si>
    <t>Interešu izglītības programma,pedagogu darba samaksa, ar grozījumiem</t>
  </si>
  <si>
    <t>Sveķu internātpamatskola, ar grozījumiem</t>
  </si>
  <si>
    <t>Pamatskolas, vidusskolas, kopā, ar grozījumiem</t>
  </si>
  <si>
    <t>Gulbenes novada Valsts ģimnāzija, ar grozījumiem</t>
  </si>
  <si>
    <t>Gulbenes vidusskola, ar grozījumiem</t>
  </si>
  <si>
    <t>Gulbenes 2.vidusskola, ar grozījumiem</t>
  </si>
  <si>
    <t>Gulbenes vakara (maiņu) vidusskola, ar grozījumiem</t>
  </si>
  <si>
    <t>Kr.Valdemāra pamatskola, ar grozījumiem</t>
  </si>
  <si>
    <t>Galgauskas pamatskola, ar grozījumiem</t>
  </si>
  <si>
    <t>Gulbīša vidusskola, ar grozījumiem</t>
  </si>
  <si>
    <t>Lejasciema vidusskola, ar grozījumiem</t>
  </si>
  <si>
    <t>Litenes pamatskola, ar grozījumiem</t>
  </si>
  <si>
    <t>Lizuma vidusskola, ar grozījumiem</t>
  </si>
  <si>
    <t>Līgo (transports, braukšanas biļetes), ar grozījumiem</t>
  </si>
  <si>
    <t>Rankas pamatskola, ar grozījumiem</t>
  </si>
  <si>
    <t>Stāmerienas pamatskola, ar grozījumiem</t>
  </si>
  <si>
    <t>Stāķu pamatskola, ar grozījumiem</t>
  </si>
  <si>
    <t>Tirzas pamatskola, ar grozījumiem</t>
  </si>
  <si>
    <t>Datortehnikas iegāde, ar grozījumiem</t>
  </si>
  <si>
    <t>Elektroniskās kartes, ar grozījumiem</t>
  </si>
  <si>
    <t>Atbalsts izglītībai, novads, ar grozījumiem</t>
  </si>
  <si>
    <t>Peldētapmācības nodrošināšana 1.-5.klases skolēniem, ar grozījumiem</t>
  </si>
  <si>
    <t>Interešu un profesionālā ievirzes izglītība, kopā, ar grozījumiem</t>
  </si>
  <si>
    <t>Druvienas pamatskola, ar grozījumiem</t>
  </si>
  <si>
    <t>Gulbenes mūzikas skola, ar grozījumiem</t>
  </si>
  <si>
    <t>Gulbenes mākslas skola, ar grozījumiem</t>
  </si>
  <si>
    <t>Gulbenes sporta skola, ar grozījumiem</t>
  </si>
  <si>
    <t>Pārējā izglītības vadība, kopā, ar grozījumiem</t>
  </si>
  <si>
    <t>Izglītības vadība un pasākumi novadā, ar grozījumiem</t>
  </si>
  <si>
    <t>Psihologu un logopēdu kompetences  centrs, novads, ar grozījumiem</t>
  </si>
  <si>
    <t>Mūžizglītība pieejamības nodrošināšana novada iedzīvotājiem, ar grozījumiem</t>
  </si>
  <si>
    <t>Mūžizglītības pieejamības nodrošināšana iedzīvotājiem Rankas pagastā, ar grozījumiem</t>
  </si>
  <si>
    <t>Pārējie citur neklasificētie izglītības pakalpojumi, kopā, ar grozījumiem</t>
  </si>
  <si>
    <t>Gulbenes jauniešu centrs "Bāze", ar grozījumiem</t>
  </si>
  <si>
    <t>On Wings, projekts, ar grozījumiem</t>
  </si>
  <si>
    <t>Jauniešu centrs "BUMS", Rankas pag.</t>
  </si>
  <si>
    <t>Jauniešu centrs "Pulss", Lejasciema pag.</t>
  </si>
  <si>
    <t>Jauniešu centrs "Pulss", Lejasciema pag., ar grozījumiem</t>
  </si>
  <si>
    <t>Jauniešu centrs "BUMS", Rankas pag., ar grozījumiem</t>
  </si>
  <si>
    <t>Jauniešu aktivitātes, Stradu pag., ar grozījumiem</t>
  </si>
  <si>
    <t>Jauniešu aktivitātes, novads, ar grozījumiem</t>
  </si>
  <si>
    <t>Savstarpējie norēķini par izglītības pakalpojumiem, ar grozījumiem</t>
  </si>
  <si>
    <t>Veselība, kopā, ar grozījumiem</t>
  </si>
  <si>
    <t>Ambulatorās ārstniecības iestādes, kopā, ar grozījumiem</t>
  </si>
  <si>
    <t>Sociālā aizsardzība‚ kopā, ar grozījumiem</t>
  </si>
  <si>
    <t>Atbalsts ģimenēm ar bērniem, kopā, ar grozījumiem</t>
  </si>
  <si>
    <t>Atbalsts bezdarba gadījumā, ar grozījumiem</t>
  </si>
  <si>
    <t>Pārējais citur neklasificētais atbalsts sociāli atstumtām personām, ar grozījumiem</t>
  </si>
  <si>
    <t>Pabalsts ēdināšanai, profesionālās izglītības iestādēs, ar grozījumiem</t>
  </si>
  <si>
    <t>Pārējās citur neklasificētās sociālās aizsardzības pārraudzība, kopā, ar grozījumiem</t>
  </si>
  <si>
    <t>Sociālie dienesti, kopā, ar grozījumiem</t>
  </si>
  <si>
    <t>Gulbenes novada sociālais dienests, ar grozījumiem</t>
  </si>
  <si>
    <t>Asistenta pakalpojumi, novads, ar grozījumiem</t>
  </si>
  <si>
    <t>Sociālās mājas un patversmes, kopā, ar grozījumiem</t>
  </si>
  <si>
    <t>Sociālās mājas Upes un Dzirnavu ielā, ar grozījumiem</t>
  </si>
  <si>
    <t>Sociālā māja Blomīte, ar grozījumiem</t>
  </si>
  <si>
    <t>Sociālā māja Lejasciemā, ar grozījumiem</t>
  </si>
  <si>
    <t>Stāmeriena pagasta Saulstari, ar grozījumiem</t>
  </si>
  <si>
    <t>Pārējie citur neklasificētie sociālās aizsardzības pasākumi, kopā, ar grozījumiem</t>
  </si>
  <si>
    <t>Savstarpējie norēķini par sociālajiem pakalpojumiem, ar grozījumiem</t>
  </si>
  <si>
    <t xml:space="preserve">Sociālās aizsardzības pasākumi, ar grozījumiem </t>
  </si>
  <si>
    <t>KOPĀ IZDEVUMI, ar grozījumiem</t>
  </si>
  <si>
    <t>Grozījumi, +,-, EUR</t>
  </si>
  <si>
    <t>Explore together, projekts</t>
  </si>
  <si>
    <t>Explore together, projekts, ar grozījumiem</t>
  </si>
  <si>
    <t>More than 1, projekts</t>
  </si>
  <si>
    <t>06.000</t>
  </si>
  <si>
    <t>01.000</t>
  </si>
  <si>
    <t xml:space="preserve">   Vispārējie valdības dienesti, kopā</t>
  </si>
  <si>
    <t xml:space="preserve">  Vispārējie valdības dienesti, kopā ar   grozījumiem</t>
  </si>
  <si>
    <t>Izpildvara, likumdošanas vara, finanšu un fiskālā darbība, ārlietas, kopā</t>
  </si>
  <si>
    <t>Izpildvara, likumdošanas vara, finanšu un fiskālā darbība, ārlietas, kopā ar grozījumiem</t>
  </si>
  <si>
    <t>Subsīdijas un dotācijas</t>
  </si>
  <si>
    <t>Eiropas Savienības Erasmus+ programmas Pamatdarbības Nr.1 (KA 1) skolu sektors, Tirzas pamatskola</t>
  </si>
  <si>
    <t>"Gain from giving", Gulbenes vidusskola</t>
  </si>
  <si>
    <t>Lauku atbalsta programmas 2014.-2020.gadam pasākumā "Pamatpakalpojumi un ciematu atjaunošana lauku apvidos", 4 ceļa posmu atjaunošana Gulbenes novada teritorijā</t>
  </si>
  <si>
    <t>Eiropas Savienības Erasmus+ programmas Pamatdarbības Nr.1 (KA 1) skolu sektors, Tirzas pamatskola, ar grozījumiem</t>
  </si>
  <si>
    <t>"Gain from giving", Gulbenes vidusskola, ar grozījumiem</t>
  </si>
  <si>
    <t>Sporta pasākumi, ar grozījumiem, ar grozījumiem</t>
  </si>
  <si>
    <t>Sociālās aprūpes centrs "Siltais"</t>
  </si>
  <si>
    <t>Sociālās aprūpes centrs "Siltais", ar grozījumiem</t>
  </si>
  <si>
    <t>Sociālās aprūpes centrs "Tirza"</t>
  </si>
  <si>
    <t>Sociālās aprūpes centrs "Tirza", ar grozījumiem</t>
  </si>
  <si>
    <t>Transporta biļešu kompensācija</t>
  </si>
  <si>
    <t>Transporta biļešu kompensācija, ar grozījumiem</t>
  </si>
  <si>
    <t>Āra lasītavu izveide pagastu bibliotēkās - jauna iespēja iedzīvotājiem</t>
  </si>
  <si>
    <t>Saieta laukuma izveide Rankas pagastā</t>
  </si>
  <si>
    <t>Druvienas muižas pils torņa atjaunošana</t>
  </si>
  <si>
    <t xml:space="preserve">LAD projekti Latvijas lauku attīstībai 2014.-2020.gadam </t>
  </si>
  <si>
    <t xml:space="preserve">LAD projekti Latvijas lauku attīstībai 2014.-2020.gadam, ar grozījumiem </t>
  </si>
  <si>
    <t>Gulbenes pilsētas sporta pasākumi</t>
  </si>
  <si>
    <t>Gulbenes pilsētas sporta pasākumi, ar grozījumiem</t>
  </si>
  <si>
    <t>Stāķu pamatskolas aktu zāles labiekārtošana Stradu pagasta sabiedrisko aktivitāšu nodrošināšanai</t>
  </si>
  <si>
    <t>Stāķu dīķa labiekārtošana</t>
  </si>
  <si>
    <t>Culture of Learning Col, ar grozījumiem</t>
  </si>
  <si>
    <t>Gulbenes novada pamatbudžeta ieņēmumi 2017.gadam (EUR), ar grozījumiem</t>
  </si>
  <si>
    <t>Plāns, EUR</t>
  </si>
  <si>
    <t>Azartspēļu nodoklis, Gulbenes pilsēta pārvalde</t>
  </si>
  <si>
    <t>Valsts nodeva par apliecinājumiem un citu funkciju pildīšanu bāriņtiesā</t>
  </si>
  <si>
    <t>Pārējās valsts nodevas, kuras ieskaita pašvaldību budžetā</t>
  </si>
  <si>
    <t>12.2.3.0.</t>
  </si>
  <si>
    <t>Ieņēmumi no ūdenstilpju un zvejas tiesību nomas un zvejas tiesību rūpnieciskās izmantošanas (licences), Jaungulbene</t>
  </si>
  <si>
    <t>Valsts budžeta mērķdotācijas, kopā</t>
  </si>
  <si>
    <t>Invalīdu asistentiem, izglītības iestādēs</t>
  </si>
  <si>
    <t>Mācību grāmatām</t>
  </si>
  <si>
    <t>Šujmašīnas iegāde rokdarbu darbnīcai "Krāsainais dzīpars" Beļavā</t>
  </si>
  <si>
    <t>Rijas kalns - vieta latviešu darba tikuma godināšanai</t>
  </si>
  <si>
    <t>Veselības veicināšanas un slimību profilakses pasākumi Gulbenes novadā</t>
  </si>
  <si>
    <t>Karjeras atbalsts vispārējās un profesionālajās izglītības iestādēs</t>
  </si>
  <si>
    <t>Pašvaldību budžetā saņemtā dotācija no pašvaldību finanšu izlīdzināšanas fonda (par 2016.gadu)</t>
  </si>
  <si>
    <t>Ieņēmumi no kustamā īpašuma iznomāšanas, Gulbenes pilsētas pārvalde</t>
  </si>
  <si>
    <t>"Siltais" struktūrvienība "Dzērves"</t>
  </si>
  <si>
    <t>Druvienas pagasta feldšeru - vecmāšu punkts</t>
  </si>
  <si>
    <t>Galgauskas pagasta feldšeru - vecmāšu punkts</t>
  </si>
  <si>
    <t>Rankas pagasta feldšeru - vecmāšu punkts</t>
  </si>
  <si>
    <t>Projekts "Universal languages"</t>
  </si>
  <si>
    <t>Cardiff Councial General Account Country</t>
  </si>
  <si>
    <t>Stratēģiskā partnerība skolu izglītības sektorā</t>
  </si>
  <si>
    <t>Gulbenes novada dome</t>
  </si>
  <si>
    <t>Pārējie iepriekš neklasificētie īpašiem mērķiem noteiktie ieņēmumi, rehabilitācija</t>
  </si>
  <si>
    <t>Gulbenes novada 2017.gada pamatbudžeta izdevumi, ar grozījumiem</t>
  </si>
  <si>
    <t>Gulbenes novada vēlēšanu komisija</t>
  </si>
  <si>
    <t>Gulbenes novada vēlēšanu komisija, ar grozījumiem</t>
  </si>
  <si>
    <t>Autotransports, lauku ceļu rekonstrukcija</t>
  </si>
  <si>
    <t>Autotransports, Baložu ielas rekonstrukcija</t>
  </si>
  <si>
    <t>Gulbenes Tūrisma un kultūrvēsturiskā mantojuma centrs</t>
  </si>
  <si>
    <t>Gulbenes Tūrisma un kultūrvēsturiskā mantojuma centrs, ar grozījumiem</t>
  </si>
  <si>
    <t>Stāmerienas pils uzturēšana</t>
  </si>
  <si>
    <t>Stāmerienas pils uzturēšana, ar grozījumiem</t>
  </si>
  <si>
    <t>Ģērboņi pagastu pārvaldēm</t>
  </si>
  <si>
    <t>Ģērboņi pagastu pārvaldēm, ar grozījumiem</t>
  </si>
  <si>
    <t>Uzņēmējdarbības atbalstam</t>
  </si>
  <si>
    <t>Uzņēmējdarbības atbalstam, ar grozījumiem</t>
  </si>
  <si>
    <t>Apkures sistēmu sakārtošana pašvaldības īpašumos</t>
  </si>
  <si>
    <t>Apkures sistēmu sakārtošana pašvaldības īpašumos, ar grozījumiem</t>
  </si>
  <si>
    <t>Daudzdzīvokļu māju energoefektivitātes projektu atbalstam</t>
  </si>
  <si>
    <t>Daudzdzīvokļu māju energoefektivitātes projektu atbalstam, ar grozījumiem</t>
  </si>
  <si>
    <t>07.620</t>
  </si>
  <si>
    <t>Veselības veicināšanas un slimnību profilakses pasākumi Gulbenes novadā</t>
  </si>
  <si>
    <t>Veselības veicināšanas un slimnību profilakses pasākumi Gulbenes novadā, ar grozījumiem</t>
  </si>
  <si>
    <t>Bibliotēkas projekti, Kultūrkapitāla fonds</t>
  </si>
  <si>
    <t>Atbalsts kultūrai, iesniegumi</t>
  </si>
  <si>
    <t>Atbalsts kultūrai, iesniegumi, ar grozījumiem</t>
  </si>
  <si>
    <t>Vasara sākas Litenē</t>
  </si>
  <si>
    <t>Vasara sākas Litenē, ar grozījumiem</t>
  </si>
  <si>
    <t>Auduma iegāde Dziesmu un deju svētku tautisko deju kolektīvu dalībniekiem</t>
  </si>
  <si>
    <t>Auduma iegāde Dziesmu un deju svētku tautisko deju kolektīvu dalībniekiem, ar grozījumiem</t>
  </si>
  <si>
    <t>Novadnieku diena (Novada svētki)</t>
  </si>
  <si>
    <t>Novadnieku diena (Novada svētki), ar grozījumiem</t>
  </si>
  <si>
    <t>Interešu izglītības programma, pedagogu darba samaksa</t>
  </si>
  <si>
    <t>Saistību izpilde, Sveķu internātpamatskola</t>
  </si>
  <si>
    <t>Saistību izpilde, Sveķu internātpamatskola, ar grozījumiem</t>
  </si>
  <si>
    <t>Gulbenes novada Valsts ģimnāzijas stadions</t>
  </si>
  <si>
    <t>Gulbenes novada valsts ģimnāzijas stadions, ar grozījumiem</t>
  </si>
  <si>
    <t>Eiropas Savienības Erasmus+ programmas Pamatdarbības Nr.1(KA 1) skolu sektors, Gulbenes vidusskolas mācību mobilitāte</t>
  </si>
  <si>
    <t>Eiropas Savienības Erasmus+ programmas Pamatdarbības Nr.1(KA 1) skolu sektors, Gulbenes vidusskolas mācību mobilitāte, ar grozījumiem</t>
  </si>
  <si>
    <t>Projekts Erasmus+ (KA 2) Gulbenes vidusskola</t>
  </si>
  <si>
    <t>Projekts Erasmus+ (KA 2) Gulbenes vidusskola, ar grozījumiem</t>
  </si>
  <si>
    <t>Culture of Learning, Lizuma vidusskola</t>
  </si>
  <si>
    <t>Culture of Learning, Gulbenes 2.vidusskola</t>
  </si>
  <si>
    <t>Culture of Learning, Gulbenes 2.vidusskola, ar grozījumiem</t>
  </si>
  <si>
    <t>Karjeras atbalsts vispārējās un profesionālajās izglītības iestādēs, ar grozījumiem</t>
  </si>
  <si>
    <t>Sporta nometnes</t>
  </si>
  <si>
    <t>Sporta nometnes, ar grozījumiem</t>
  </si>
  <si>
    <t>Looking @ learning</t>
  </si>
  <si>
    <t>Looking @ learning, ar grozījumiem</t>
  </si>
  <si>
    <t>Let it Be, projekts</t>
  </si>
  <si>
    <t>Jauniešu iniciatīva ilgspējīgai attīstībai, projekts</t>
  </si>
  <si>
    <t>Jauniešu iniciatīva ilgspējīgai attīstībai, projekts, ar grozījumiem</t>
  </si>
  <si>
    <t>Proti un dari, projekts</t>
  </si>
  <si>
    <t>Proti un dari, projekts, ar grozījumiem</t>
  </si>
  <si>
    <t>Silver Sharing Initiative, projekts, ar grozījumeim</t>
  </si>
  <si>
    <t>"Be:in", projekts</t>
  </si>
  <si>
    <t>"Be:in", projekts, ar grozījumiem</t>
  </si>
  <si>
    <t>10 forever, projekts</t>
  </si>
  <si>
    <t>10 forever, projekts, ar grozījumiem</t>
  </si>
  <si>
    <t>Social Youth, projekts, jauniešu centrs "Bāze"</t>
  </si>
  <si>
    <t>Social Youth, projekts, jauniešu centrs "Bāze", ar grozījumiem</t>
  </si>
  <si>
    <t>Gulbenes novada bāriņtiesa</t>
  </si>
  <si>
    <t>Gulbenes novada bāriņtiesa, ar grozījumiem</t>
  </si>
  <si>
    <t>Struktūrvienība "Dzērves"</t>
  </si>
  <si>
    <t>Struktūrvienība "Dzērves ", ar grozījumiem</t>
  </si>
  <si>
    <t>Bērnu un ģimenes atbalsta centrs</t>
  </si>
  <si>
    <t>Bērnu un ģimnes atbalsta centrs, ar grozījumiem</t>
  </si>
  <si>
    <t>Sociālā aprūpe mājās</t>
  </si>
  <si>
    <t>Sociālā aprūpe mājās, ar grozījumiem</t>
  </si>
  <si>
    <t xml:space="preserve">Nekustāmā īpašuma nodoklis par ēkām kārtējā saimnieciskā gada ieņēmumi, kopā </t>
  </si>
  <si>
    <t>Nekustamā īpašuma nodoklis par mājokļiem kārtējā saimnieciskā gada ieņēmumi, kopā</t>
  </si>
  <si>
    <t>Nekustamā īpašuma nodoklis par mājokļiem iepriekšējo gadu parādi, kopā</t>
  </si>
  <si>
    <t>Valsts (pašvaldību) nodevas un kancelejas nodevas</t>
  </si>
  <si>
    <t>Valsts nodevas par laulības reģistrāciju, civilstāvokļa akta ieraksta aktualizēšanu vai atjaunošanu un atkārtotas civilstāvokļa aktu reģistrācijas apliecības izsniegšanu</t>
  </si>
  <si>
    <t>Pašvaldības nodeva par būvatļaujas izdošanu vai būvniecības ieceres akceptu, novada dome</t>
  </si>
  <si>
    <t>Pašvaldību saņemtie valsts budžeta transferti noteiktam mērķim, kopā</t>
  </si>
  <si>
    <t>Ieņēmumi no citu Eiropas Savienības politiku instrumentulīdzfinansēto projektu un pasākumu īstenošanas un citu valstu finanšu palīdzības programmu īstenošanas saņemtā ārvalstu finanšu palīdzība, Gulbenes pilsēta</t>
  </si>
  <si>
    <t>3.0.</t>
  </si>
  <si>
    <t>MAKSAS PAKALPOJUMI UN CITI PAŠU IEŅĒMUMI</t>
  </si>
  <si>
    <t>4.0.</t>
  </si>
  <si>
    <t>ĀRVALSTU FINANŠU PALĪDZĪBA</t>
  </si>
  <si>
    <t>21.1.0.0.</t>
  </si>
  <si>
    <t>Iestādes ieņēmumi no ārvalstu finanšu palīdzības</t>
  </si>
  <si>
    <t>21.3.9.7.</t>
  </si>
  <si>
    <t>Iestādes saņemtā atlīdzība no apdrošināšanas sabiedrības par bojātu nekustamo īpašumu un kustamo mantu, t.sk.autoavārijā cietušu automašīnu</t>
  </si>
  <si>
    <t>12.3.0.0.</t>
  </si>
  <si>
    <t>12.3.1.0.</t>
  </si>
  <si>
    <t>Ieņēmumi no privatizācijas</t>
  </si>
  <si>
    <t>12.3.1.3.</t>
  </si>
  <si>
    <t>Ieņēmumi no neapbūvēta zemesgabala privatizācijas</t>
  </si>
  <si>
    <t>12.3.9.0.</t>
  </si>
  <si>
    <t>Citi dažādi nenodokļu ieņēmumi</t>
  </si>
  <si>
    <t>12.3.9.3.</t>
  </si>
  <si>
    <t>Piedzītie un labprātīgi atmaksātie līdzekļi</t>
  </si>
  <si>
    <t>12.3.9.9.</t>
  </si>
  <si>
    <t>Pārējie dažādi nonodokļu ieņēmumi, kas nav iepriekš klasificēti šajā klasifikācijā</t>
  </si>
  <si>
    <t>Dažādi nenodokļu ieņēmumi, kopā</t>
  </si>
  <si>
    <t>Grozījumi</t>
  </si>
  <si>
    <t>Gulbenes novada 2017.gada speciālais budžets, ar grozījumiem</t>
  </si>
  <si>
    <t>Apstiprināts 2017.gadam  EUR</t>
  </si>
  <si>
    <t>Apstiprināts ar grozījumiem 2017.gadam, EUR</t>
  </si>
  <si>
    <t>Apstiprināts plāns 2017.gadam ar grozījumiem, EUR</t>
  </si>
  <si>
    <t>2023.</t>
  </si>
  <si>
    <t>2017. - 2023. un turpmākajos gados</t>
  </si>
  <si>
    <t>Gulbenes 2.pirmsskolas izglītības iestāde "Rūķītis"</t>
  </si>
  <si>
    <t>18.6.9.0.</t>
  </si>
  <si>
    <t>Pašvaldību no valsts budžeta iestādēm saņemtie transferti Eiropas Savienības politiku instrumentu un pārējās ārvalstu finanšu palīdzības līdzfinansētajiem projektiem, novada dome, kopā</t>
  </si>
  <si>
    <t>Pārējie pašvaldību saņemtie valsts budžeta iestāžu transferti, kopā</t>
  </si>
  <si>
    <t>Projektam "Mācību priekšmeta "Datorgrafika" tehniskā aprīkojuma pilnveide Gulbenes Mākslas skolā</t>
  </si>
  <si>
    <t>Projektam "Unikāla izglītojoša muzejpedagoģiskā nodarbību programmu "Vecgulbenes tautas tērpa balto villaiņu aušana Pētera Viļumsona pusautomātiskajās vienpaminu stellēs"</t>
  </si>
  <si>
    <t>Projektam "Lasīšana maina ieradumus"</t>
  </si>
  <si>
    <t>Projektam "100 laikmetīgi gulbji Latvijai"</t>
  </si>
  <si>
    <t>Projektam "Klau! Sa-Skan"</t>
  </si>
  <si>
    <t>Pmatkapitāla veidošana</t>
  </si>
  <si>
    <t>Roots &amp; Wings, Lejasciema pagasts</t>
  </si>
  <si>
    <t>Autotransports, Brīvības iela un rotācijas aplis</t>
  </si>
  <si>
    <t>Autotransports, Brīvības iela un rotācijas aplis, ar grozījumiem</t>
  </si>
  <si>
    <t>04.211</t>
  </si>
  <si>
    <t>Meliorācijas sistēmu atjaunošana</t>
  </si>
  <si>
    <t>Meliorācijas sistēmu atjaunošana, ar grozījumiem</t>
  </si>
  <si>
    <t>Autotransports, 4 ielu projektēšana</t>
  </si>
  <si>
    <t>Autotransports, 4 ielu projektēšana, ar grozījumiem</t>
  </si>
  <si>
    <t>Autotransports, Ražotāju ielas pārbūve</t>
  </si>
  <si>
    <t>Autotransports, Ražotāju ielas pārbūve, ar grozījumiem</t>
  </si>
  <si>
    <t>Autotransports, Lapu ielas pārbūve</t>
  </si>
  <si>
    <t>Autotransports, Lapu ielas pārbūve, ar grozījuemiem</t>
  </si>
  <si>
    <t>Lauku atbalsta programmas 2014.-2020.gadam pasākumā "Pamatpakalpojumi un ciematu atjaunošana lauku apvidos", 6 ceļa posmu atjaunošana Gulbenes novada teritorijā</t>
  </si>
  <si>
    <t xml:space="preserve">Latvijas skolēnu koru Dziesmu diena </t>
  </si>
  <si>
    <t xml:space="preserve">Latvijas skolēnu koru Dziesmu diena, ar grozījumiem </t>
  </si>
  <si>
    <t>8.6.4.0.</t>
  </si>
  <si>
    <t>Procentu ieņēmumi par atliktā maksājumu no vēl nesamaksāto pirkuma maksas daļas</t>
  </si>
  <si>
    <t>Proti un dari</t>
  </si>
  <si>
    <t>Projekts "Senior +"</t>
  </si>
  <si>
    <t>Jauniešu iniciatīva ilgspējīgai attīstībai</t>
  </si>
  <si>
    <t>Eiropas Savienības Erasmus+ programmas Pamatdarbības Nr.1 (KA 1) skolu sektors, Gulbenes vidusskola</t>
  </si>
  <si>
    <t>Projekts "Green Railway"</t>
  </si>
  <si>
    <t>Projekts "Green railway"</t>
  </si>
  <si>
    <t>Projekts "Green railway"ar grozījumiem</t>
  </si>
  <si>
    <t xml:space="preserve">Galgauskas pagasta pārvalde, ar grozījumiem </t>
  </si>
  <si>
    <t>Pamatkapitāla palielināšana "Gulbenes nami"</t>
  </si>
  <si>
    <t>Pamatkapitāla palielināšana "Gulbenes nami", ar grozījumiem</t>
  </si>
  <si>
    <t>Looking&amp;learning</t>
  </si>
  <si>
    <t>10.200</t>
  </si>
  <si>
    <t>Atbalsts gados veciem cilvēkiem</t>
  </si>
  <si>
    <t>Atbalsts gados veciem cilvēkiem, ar grozījumiem</t>
  </si>
  <si>
    <t>Dotācija valsts ģimnāzijām</t>
  </si>
  <si>
    <t>Dotācija vardarbībā cietušām pieauguišām personām</t>
  </si>
  <si>
    <t>Ass pistes solidares</t>
  </si>
  <si>
    <t>Ieņēmumi pēc projektu īstenošanas</t>
  </si>
  <si>
    <t>Help</t>
  </si>
  <si>
    <t>Parole: 2 brīvprātīgie</t>
  </si>
  <si>
    <t>Creative together, Gulbenes 1 PII</t>
  </si>
  <si>
    <t>Projekts "Help"</t>
  </si>
  <si>
    <t>Projekts "Parole:2 brīvprātīgie"</t>
  </si>
  <si>
    <t>Projekts "Parole:2 brīvprātīgie", ar grozījumiem</t>
  </si>
  <si>
    <t>Projekts "Help", ar grozījumiem</t>
  </si>
  <si>
    <t>Projekts "Creative together"</t>
  </si>
  <si>
    <t>Projekts "Creative together", ar grozījumiem</t>
  </si>
  <si>
    <t>Programma "Skolas piens"</t>
  </si>
  <si>
    <t>Asistentu pakalpojumi Gulbenes 2.vidusskolā</t>
  </si>
  <si>
    <t>Asistentu pakalpojumi Gulbenes 2.vidusskolā, ar grozījumiem</t>
  </si>
  <si>
    <t>More than 1, projekts, ar grozījumiem</t>
  </si>
  <si>
    <t>Let it Be, projekts, ar grozījumiem</t>
  </si>
  <si>
    <t>Meliorācijas sistēmas atjaunošana Stāmerienas pagastā</t>
  </si>
  <si>
    <t>1.pielikums pie Saistošajiem noteikumiem Nr.6</t>
  </si>
  <si>
    <t>2.pielikums pie Saistošajiem noteikumiem Nr.6</t>
  </si>
  <si>
    <t>3.pielikums pie Saistošajiem noteikumiem Nr.6</t>
  </si>
  <si>
    <t>4.pielikums pie Saistošajiem noteikumiem Nr.6</t>
  </si>
  <si>
    <t>Gulbenes novada domes priekšsēdētājs</t>
  </si>
  <si>
    <t>A.Apinītis</t>
  </si>
  <si>
    <t>Gulbenes novada domes priekšsēdētājs                                                                 A.Apinītis</t>
  </si>
  <si>
    <t xml:space="preserve">Gulbenes novada domes priekšsēdētājs                                                                  A.Apinītis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</si>
</sst>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#,##0.0"/>
    <numFmt numFmtId="180" formatCode="#,##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#,##0.0000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#,##0_ ;\-#,##0\ "/>
    <numFmt numFmtId="194" formatCode="[$-F400]h:mm:ss\ AM/PM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i/>
      <u val="single"/>
      <sz val="10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1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4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textRotation="90"/>
    </xf>
    <xf numFmtId="3" fontId="71" fillId="0" borderId="0" xfId="0" applyNumberFormat="1" applyFont="1" applyBorder="1" applyAlignment="1">
      <alignment horizontal="center" vertical="center"/>
    </xf>
    <xf numFmtId="3" fontId="72" fillId="0" borderId="0" xfId="0" applyNumberFormat="1" applyFont="1" applyBorder="1" applyAlignment="1">
      <alignment/>
    </xf>
    <xf numFmtId="3" fontId="7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72" fillId="0" borderId="10" xfId="0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2" fillId="0" borderId="10" xfId="71" applyFont="1" applyBorder="1" applyAlignment="1">
      <alignment horizontal="left" vertical="top" wrapText="1"/>
      <protection/>
    </xf>
    <xf numFmtId="0" fontId="2" fillId="0" borderId="10" xfId="71" applyFont="1" applyBorder="1" applyAlignment="1">
      <alignment horizontal="left" vertical="top" wrapText="1" indent="3"/>
      <protection/>
    </xf>
    <xf numFmtId="0" fontId="72" fillId="0" borderId="0" xfId="0" applyFont="1" applyBorder="1" applyAlignment="1">
      <alignment/>
    </xf>
    <xf numFmtId="0" fontId="3" fillId="0" borderId="0" xfId="90" applyFont="1" applyAlignment="1">
      <alignment horizontal="center" wrapText="1"/>
      <protection/>
    </xf>
    <xf numFmtId="0" fontId="3" fillId="0" borderId="0" xfId="90" applyFont="1">
      <alignment/>
      <protection/>
    </xf>
    <xf numFmtId="0" fontId="2" fillId="0" borderId="0" xfId="90" applyFont="1">
      <alignment/>
      <protection/>
    </xf>
    <xf numFmtId="0" fontId="2" fillId="0" borderId="0" xfId="90" applyNumberFormat="1" applyFont="1" applyAlignment="1">
      <alignment horizontal="right" vertical="center" wrapText="1"/>
      <protection/>
    </xf>
    <xf numFmtId="0" fontId="2" fillId="0" borderId="0" xfId="68" applyFont="1" applyAlignment="1">
      <alignment/>
      <protection/>
    </xf>
    <xf numFmtId="0" fontId="2" fillId="0" borderId="0" xfId="68" applyFont="1" applyAlignment="1">
      <alignment horizontal="right"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2" fontId="6" fillId="0" borderId="0" xfId="0" applyNumberFormat="1" applyFont="1" applyBorder="1" applyAlignment="1">
      <alignment vertical="center"/>
    </xf>
    <xf numFmtId="2" fontId="8" fillId="0" borderId="0" xfId="72" applyNumberFormat="1" applyFont="1" applyFill="1" applyBorder="1" applyAlignment="1">
      <alignment vertical="center" wrapText="1"/>
      <protection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0" fontId="3" fillId="0" borderId="0" xfId="72" applyFont="1" applyBorder="1" applyAlignment="1">
      <alignment horizontal="center" vertical="center" wrapText="1"/>
      <protection/>
    </xf>
    <xf numFmtId="3" fontId="7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3" fontId="74" fillId="0" borderId="11" xfId="0" applyNumberFormat="1" applyFont="1" applyBorder="1" applyAlignment="1">
      <alignment horizontal="center" vertical="center"/>
    </xf>
    <xf numFmtId="3" fontId="74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3" fontId="75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3" fontId="75" fillId="0" borderId="11" xfId="0" applyNumberFormat="1" applyFont="1" applyBorder="1" applyAlignment="1">
      <alignment horizontal="right" vertical="center"/>
    </xf>
    <xf numFmtId="3" fontId="7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3" fontId="75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0" fontId="10" fillId="0" borderId="10" xfId="71" applyFont="1" applyBorder="1" applyAlignment="1">
      <alignment horizontal="center" vertical="top" wrapText="1"/>
      <protection/>
    </xf>
    <xf numFmtId="0" fontId="10" fillId="0" borderId="10" xfId="71" applyFont="1" applyBorder="1" applyAlignment="1">
      <alignment vertical="top" wrapText="1"/>
      <protection/>
    </xf>
    <xf numFmtId="3" fontId="76" fillId="0" borderId="10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3" fontId="75" fillId="0" borderId="12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/>
    </xf>
    <xf numFmtId="0" fontId="75" fillId="0" borderId="0" xfId="0" applyFont="1" applyAlignment="1">
      <alignment/>
    </xf>
    <xf numFmtId="0" fontId="77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3" fontId="74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center" wrapText="1"/>
    </xf>
    <xf numFmtId="3" fontId="78" fillId="0" borderId="10" xfId="0" applyNumberFormat="1" applyFont="1" applyBorder="1" applyAlignment="1">
      <alignment horizontal="center" vertical="center"/>
    </xf>
    <xf numFmtId="3" fontId="78" fillId="0" borderId="10" xfId="0" applyNumberFormat="1" applyFont="1" applyBorder="1" applyAlignment="1">
      <alignment horizontal="right" vertical="center"/>
    </xf>
    <xf numFmtId="3" fontId="76" fillId="0" borderId="10" xfId="0" applyNumberFormat="1" applyFont="1" applyBorder="1" applyAlignment="1">
      <alignment horizontal="right" vertical="center"/>
    </xf>
    <xf numFmtId="3" fontId="76" fillId="0" borderId="10" xfId="0" applyNumberFormat="1" applyFont="1" applyBorder="1" applyAlignment="1">
      <alignment horizontal="center"/>
    </xf>
    <xf numFmtId="3" fontId="76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/>
    </xf>
    <xf numFmtId="0" fontId="9" fillId="0" borderId="10" xfId="72" applyFont="1" applyBorder="1" applyAlignment="1">
      <alignment horizontal="center" vertical="center" wrapText="1"/>
      <protection/>
    </xf>
    <xf numFmtId="0" fontId="13" fillId="0" borderId="10" xfId="72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9" fillId="0" borderId="10" xfId="72" applyFont="1" applyBorder="1" applyAlignment="1">
      <alignment horizontal="left" vertical="center" wrapText="1"/>
      <protection/>
    </xf>
    <xf numFmtId="3" fontId="14" fillId="0" borderId="10" xfId="72" applyNumberFormat="1" applyFont="1" applyBorder="1" applyAlignment="1">
      <alignment horizontal="center" vertical="center" wrapText="1"/>
      <protection/>
    </xf>
    <xf numFmtId="3" fontId="9" fillId="0" borderId="10" xfId="72" applyNumberFormat="1" applyFont="1" applyBorder="1" applyAlignment="1">
      <alignment horizontal="center" vertical="center" wrapText="1"/>
      <protection/>
    </xf>
    <xf numFmtId="3" fontId="78" fillId="0" borderId="10" xfId="0" applyNumberFormat="1" applyFont="1" applyBorder="1" applyAlignment="1">
      <alignment horizontal="center" vertical="center" wrapText="1"/>
    </xf>
    <xf numFmtId="0" fontId="9" fillId="0" borderId="10" xfId="72" applyFont="1" applyBorder="1" applyAlignment="1">
      <alignment horizontal="right" vertical="center" wrapText="1" indent="1"/>
      <protection/>
    </xf>
    <xf numFmtId="0" fontId="15" fillId="0" borderId="13" xfId="72" applyFont="1" applyBorder="1" applyAlignment="1">
      <alignment horizontal="center" vertical="center" wrapText="1"/>
      <protection/>
    </xf>
    <xf numFmtId="0" fontId="15" fillId="0" borderId="13" xfId="72" applyFont="1" applyBorder="1" applyAlignment="1">
      <alignment horizontal="left" vertical="center" wrapText="1"/>
      <protection/>
    </xf>
    <xf numFmtId="3" fontId="16" fillId="0" borderId="13" xfId="72" applyNumberFormat="1" applyFont="1" applyBorder="1" applyAlignment="1">
      <alignment horizontal="center" vertical="center" wrapText="1"/>
      <protection/>
    </xf>
    <xf numFmtId="3" fontId="15" fillId="0" borderId="13" xfId="72" applyNumberFormat="1" applyFont="1" applyBorder="1" applyAlignment="1">
      <alignment horizontal="center" vertical="center" wrapText="1"/>
      <protection/>
    </xf>
    <xf numFmtId="3" fontId="80" fillId="0" borderId="13" xfId="0" applyNumberFormat="1" applyFont="1" applyBorder="1" applyAlignment="1">
      <alignment horizontal="center" vertical="center" wrapText="1"/>
    </xf>
    <xf numFmtId="0" fontId="10" fillId="0" borderId="14" xfId="72" applyFont="1" applyBorder="1" applyAlignment="1">
      <alignment vertical="center" wrapText="1"/>
      <protection/>
    </xf>
    <xf numFmtId="0" fontId="10" fillId="0" borderId="14" xfId="72" applyFont="1" applyBorder="1" applyAlignment="1">
      <alignment horizontal="left" vertical="center" wrapText="1" indent="1"/>
      <protection/>
    </xf>
    <xf numFmtId="3" fontId="12" fillId="0" borderId="14" xfId="0" applyNumberFormat="1" applyFont="1" applyBorder="1" applyAlignment="1">
      <alignment horizontal="center" vertical="center"/>
    </xf>
    <xf numFmtId="0" fontId="10" fillId="0" borderId="10" xfId="72" applyFont="1" applyBorder="1" applyAlignment="1">
      <alignment vertical="center" wrapText="1"/>
      <protection/>
    </xf>
    <xf numFmtId="0" fontId="10" fillId="0" borderId="10" xfId="72" applyFont="1" applyBorder="1" applyAlignment="1">
      <alignment horizontal="right" vertical="center" wrapText="1" indent="1"/>
      <protection/>
    </xf>
    <xf numFmtId="3" fontId="12" fillId="0" borderId="10" xfId="0" applyNumberFormat="1" applyFont="1" applyBorder="1" applyAlignment="1">
      <alignment horizontal="center" vertical="center"/>
    </xf>
    <xf numFmtId="0" fontId="10" fillId="0" borderId="13" xfId="72" applyFont="1" applyBorder="1" applyAlignment="1">
      <alignment vertical="center" wrapText="1"/>
      <protection/>
    </xf>
    <xf numFmtId="0" fontId="17" fillId="0" borderId="13" xfId="72" applyFont="1" applyBorder="1" applyAlignment="1">
      <alignment horizontal="left" vertical="center" wrapText="1" indent="1"/>
      <protection/>
    </xf>
    <xf numFmtId="3" fontId="18" fillId="0" borderId="13" xfId="0" applyNumberFormat="1" applyFont="1" applyBorder="1" applyAlignment="1">
      <alignment horizontal="center" vertical="center"/>
    </xf>
    <xf numFmtId="0" fontId="10" fillId="0" borderId="14" xfId="72" applyFont="1" applyBorder="1" applyAlignment="1">
      <alignment vertical="top" wrapText="1"/>
      <protection/>
    </xf>
    <xf numFmtId="0" fontId="10" fillId="0" borderId="14" xfId="72" applyFont="1" applyBorder="1" applyAlignment="1">
      <alignment horizontal="left" vertical="top" wrapText="1" indent="1"/>
      <protection/>
    </xf>
    <xf numFmtId="3" fontId="12" fillId="0" borderId="14" xfId="0" applyNumberFormat="1" applyFont="1" applyFill="1" applyBorder="1" applyAlignment="1">
      <alignment horizontal="right"/>
    </xf>
    <xf numFmtId="3" fontId="76" fillId="0" borderId="14" xfId="0" applyNumberFormat="1" applyFont="1" applyBorder="1" applyAlignment="1">
      <alignment horizontal="right" vertical="center"/>
    </xf>
    <xf numFmtId="3" fontId="78" fillId="0" borderId="14" xfId="0" applyNumberFormat="1" applyFont="1" applyBorder="1" applyAlignment="1">
      <alignment horizontal="center" vertical="center"/>
    </xf>
    <xf numFmtId="0" fontId="10" fillId="0" borderId="10" xfId="72" applyFont="1" applyBorder="1" applyAlignment="1">
      <alignment vertical="top" wrapText="1"/>
      <protection/>
    </xf>
    <xf numFmtId="0" fontId="10" fillId="0" borderId="10" xfId="72" applyFont="1" applyBorder="1" applyAlignment="1">
      <alignment horizontal="right" vertical="top" wrapText="1" indent="1"/>
      <protection/>
    </xf>
    <xf numFmtId="3" fontId="12" fillId="0" borderId="10" xfId="0" applyNumberFormat="1" applyFont="1" applyFill="1" applyBorder="1" applyAlignment="1">
      <alignment horizontal="right"/>
    </xf>
    <xf numFmtId="0" fontId="10" fillId="0" borderId="13" xfId="72" applyFont="1" applyBorder="1" applyAlignment="1">
      <alignment vertical="top" wrapText="1"/>
      <protection/>
    </xf>
    <xf numFmtId="0" fontId="17" fillId="0" borderId="13" xfId="72" applyFont="1" applyBorder="1" applyAlignment="1">
      <alignment horizontal="left" vertical="top" wrapText="1" indent="1"/>
      <protection/>
    </xf>
    <xf numFmtId="3" fontId="18" fillId="0" borderId="13" xfId="0" applyNumberFormat="1" applyFont="1" applyFill="1" applyBorder="1" applyAlignment="1">
      <alignment horizontal="right"/>
    </xf>
    <xf numFmtId="3" fontId="76" fillId="0" borderId="14" xfId="0" applyNumberFormat="1" applyFont="1" applyBorder="1" applyAlignment="1">
      <alignment/>
    </xf>
    <xf numFmtId="3" fontId="76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77" fillId="0" borderId="14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0" fontId="10" fillId="0" borderId="15" xfId="72" applyFont="1" applyBorder="1" applyAlignment="1">
      <alignment vertical="top" wrapText="1"/>
      <protection/>
    </xf>
    <xf numFmtId="0" fontId="10" fillId="0" borderId="15" xfId="72" applyFont="1" applyBorder="1" applyAlignment="1">
      <alignment horizontal="left" vertical="top" wrapText="1" indent="1"/>
      <protection/>
    </xf>
    <xf numFmtId="3" fontId="18" fillId="0" borderId="15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0" fontId="17" fillId="0" borderId="16" xfId="72" applyFont="1" applyBorder="1" applyAlignment="1">
      <alignment horizontal="left" vertical="top" wrapText="1" indent="1"/>
      <protection/>
    </xf>
    <xf numFmtId="0" fontId="17" fillId="0" borderId="13" xfId="72" applyFont="1" applyBorder="1" applyAlignment="1">
      <alignment vertical="top" wrapText="1"/>
      <protection/>
    </xf>
    <xf numFmtId="0" fontId="9" fillId="0" borderId="14" xfId="72" applyFont="1" applyBorder="1" applyAlignment="1">
      <alignment vertical="center" wrapText="1"/>
      <protection/>
    </xf>
    <xf numFmtId="0" fontId="9" fillId="0" borderId="14" xfId="72" applyFont="1" applyBorder="1" applyAlignment="1">
      <alignment horizontal="left" vertical="center" wrapText="1" indent="1"/>
      <protection/>
    </xf>
    <xf numFmtId="3" fontId="11" fillId="0" borderId="14" xfId="0" applyNumberFormat="1" applyFont="1" applyBorder="1" applyAlignment="1">
      <alignment horizontal="center" vertical="center"/>
    </xf>
    <xf numFmtId="0" fontId="9" fillId="0" borderId="13" xfId="72" applyFont="1" applyBorder="1" applyAlignment="1">
      <alignment vertical="center" wrapText="1"/>
      <protection/>
    </xf>
    <xf numFmtId="0" fontId="15" fillId="0" borderId="13" xfId="72" applyFont="1" applyBorder="1" applyAlignment="1">
      <alignment horizontal="left" vertical="center" wrapText="1" indent="1"/>
      <protection/>
    </xf>
    <xf numFmtId="3" fontId="19" fillId="0" borderId="13" xfId="0" applyNumberFormat="1" applyFont="1" applyBorder="1" applyAlignment="1">
      <alignment horizontal="center" vertical="center"/>
    </xf>
    <xf numFmtId="0" fontId="10" fillId="0" borderId="14" xfId="72" applyFont="1" applyBorder="1" applyAlignment="1">
      <alignment horizontal="left" vertical="top" wrapText="1"/>
      <protection/>
    </xf>
    <xf numFmtId="3" fontId="76" fillId="0" borderId="14" xfId="0" applyNumberFormat="1" applyFont="1" applyBorder="1" applyAlignment="1">
      <alignment horizontal="right"/>
    </xf>
    <xf numFmtId="0" fontId="10" fillId="0" borderId="17" xfId="72" applyFont="1" applyBorder="1" applyAlignment="1">
      <alignment horizontal="left" vertical="top" wrapText="1"/>
      <protection/>
    </xf>
    <xf numFmtId="0" fontId="10" fillId="0" borderId="18" xfId="72" applyFont="1" applyBorder="1" applyAlignment="1">
      <alignment horizontal="left" vertical="top" wrapText="1"/>
      <protection/>
    </xf>
    <xf numFmtId="0" fontId="17" fillId="0" borderId="13" xfId="72" applyFont="1" applyBorder="1" applyAlignment="1">
      <alignment horizontal="left" vertical="top" wrapText="1"/>
      <protection/>
    </xf>
    <xf numFmtId="0" fontId="9" fillId="0" borderId="19" xfId="72" applyFont="1" applyBorder="1" applyAlignment="1">
      <alignment vertical="top" wrapText="1"/>
      <protection/>
    </xf>
    <xf numFmtId="0" fontId="9" fillId="0" borderId="19" xfId="72" applyFont="1" applyBorder="1" applyAlignment="1">
      <alignment horizontal="left" vertical="top" wrapText="1" indent="1"/>
      <protection/>
    </xf>
    <xf numFmtId="0" fontId="9" fillId="0" borderId="17" xfId="72" applyFont="1" applyBorder="1" applyAlignment="1">
      <alignment vertical="top" wrapText="1"/>
      <protection/>
    </xf>
    <xf numFmtId="3" fontId="11" fillId="0" borderId="10" xfId="0" applyNumberFormat="1" applyFont="1" applyBorder="1" applyAlignment="1">
      <alignment horizontal="center" vertical="center"/>
    </xf>
    <xf numFmtId="0" fontId="9" fillId="0" borderId="18" xfId="72" applyFont="1" applyBorder="1" applyAlignment="1">
      <alignment vertical="top" wrapText="1"/>
      <protection/>
    </xf>
    <xf numFmtId="0" fontId="15" fillId="0" borderId="18" xfId="72" applyFont="1" applyBorder="1" applyAlignment="1">
      <alignment horizontal="left" vertical="top" wrapText="1" indent="1"/>
      <protection/>
    </xf>
    <xf numFmtId="3" fontId="12" fillId="0" borderId="14" xfId="0" applyNumberFormat="1" applyFont="1" applyBorder="1" applyAlignment="1">
      <alignment horizontal="right" vertical="center"/>
    </xf>
    <xf numFmtId="0" fontId="10" fillId="0" borderId="10" xfId="72" applyFont="1" applyBorder="1" applyAlignment="1">
      <alignment horizontal="left" vertical="top" wrapText="1"/>
      <protection/>
    </xf>
    <xf numFmtId="0" fontId="10" fillId="0" borderId="20" xfId="72" applyFont="1" applyBorder="1" applyAlignment="1">
      <alignment horizontal="right" vertical="top" wrapText="1" indent="1"/>
      <protection/>
    </xf>
    <xf numFmtId="3" fontId="10" fillId="0" borderId="14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7" fillId="0" borderId="13" xfId="0" applyNumberFormat="1" applyFont="1" applyFill="1" applyBorder="1" applyAlignment="1">
      <alignment horizontal="right"/>
    </xf>
    <xf numFmtId="49" fontId="10" fillId="0" borderId="14" xfId="72" applyNumberFormat="1" applyFont="1" applyBorder="1" applyAlignment="1">
      <alignment vertical="top" wrapText="1"/>
      <protection/>
    </xf>
    <xf numFmtId="3" fontId="76" fillId="0" borderId="14" xfId="0" applyNumberFormat="1" applyFont="1" applyFill="1" applyBorder="1" applyAlignment="1">
      <alignment horizontal="right"/>
    </xf>
    <xf numFmtId="49" fontId="10" fillId="0" borderId="17" xfId="72" applyNumberFormat="1" applyFont="1" applyBorder="1" applyAlignment="1">
      <alignment vertical="top" wrapText="1"/>
      <protection/>
    </xf>
    <xf numFmtId="3" fontId="76" fillId="0" borderId="10" xfId="0" applyNumberFormat="1" applyFont="1" applyFill="1" applyBorder="1" applyAlignment="1">
      <alignment horizontal="right"/>
    </xf>
    <xf numFmtId="49" fontId="17" fillId="0" borderId="18" xfId="72" applyNumberFormat="1" applyFont="1" applyBorder="1" applyAlignment="1">
      <alignment vertical="top" wrapText="1"/>
      <protection/>
    </xf>
    <xf numFmtId="49" fontId="10" fillId="0" borderId="19" xfId="72" applyNumberFormat="1" applyFont="1" applyBorder="1" applyAlignment="1">
      <alignment vertical="top" wrapText="1"/>
      <protection/>
    </xf>
    <xf numFmtId="0" fontId="10" fillId="0" borderId="19" xfId="72" applyFont="1" applyBorder="1" applyAlignment="1">
      <alignment horizontal="left" vertical="top" wrapText="1"/>
      <protection/>
    </xf>
    <xf numFmtId="0" fontId="17" fillId="0" borderId="18" xfId="72" applyFont="1" applyBorder="1" applyAlignment="1">
      <alignment horizontal="left" vertical="top" wrapText="1"/>
      <protection/>
    </xf>
    <xf numFmtId="3" fontId="11" fillId="0" borderId="14" xfId="0" applyNumberFormat="1" applyFont="1" applyFill="1" applyBorder="1" applyAlignment="1">
      <alignment horizontal="center" vertical="center"/>
    </xf>
    <xf numFmtId="0" fontId="15" fillId="0" borderId="18" xfId="72" applyFont="1" applyBorder="1" applyAlignment="1">
      <alignment vertical="top" wrapText="1"/>
      <protection/>
    </xf>
    <xf numFmtId="0" fontId="15" fillId="0" borderId="13" xfId="72" applyFont="1" applyBorder="1" applyAlignment="1">
      <alignment horizontal="left" vertical="top" wrapText="1" indent="1"/>
      <protection/>
    </xf>
    <xf numFmtId="0" fontId="20" fillId="0" borderId="14" xfId="72" applyFont="1" applyBorder="1" applyAlignment="1">
      <alignment vertical="top" wrapText="1"/>
      <protection/>
    </xf>
    <xf numFmtId="3" fontId="21" fillId="0" borderId="14" xfId="0" applyNumberFormat="1" applyFont="1" applyFill="1" applyBorder="1" applyAlignment="1">
      <alignment horizontal="right"/>
    </xf>
    <xf numFmtId="0" fontId="20" fillId="0" borderId="10" xfId="72" applyFont="1" applyBorder="1" applyAlignment="1">
      <alignment vertical="top" wrapText="1"/>
      <protection/>
    </xf>
    <xf numFmtId="3" fontId="21" fillId="0" borderId="10" xfId="0" applyNumberFormat="1" applyFont="1" applyFill="1" applyBorder="1" applyAlignment="1">
      <alignment horizontal="right"/>
    </xf>
    <xf numFmtId="0" fontId="22" fillId="0" borderId="13" xfId="72" applyFont="1" applyBorder="1" applyAlignment="1">
      <alignment vertical="top" wrapText="1"/>
      <protection/>
    </xf>
    <xf numFmtId="3" fontId="23" fillId="0" borderId="13" xfId="0" applyNumberFormat="1" applyFont="1" applyFill="1" applyBorder="1" applyAlignment="1">
      <alignment horizontal="right"/>
    </xf>
    <xf numFmtId="0" fontId="17" fillId="0" borderId="14" xfId="72" applyFont="1" applyBorder="1" applyAlignment="1">
      <alignment horizontal="left" vertical="top" wrapText="1" indent="1"/>
      <protection/>
    </xf>
    <xf numFmtId="0" fontId="9" fillId="0" borderId="14" xfId="72" applyFont="1" applyBorder="1" applyAlignment="1">
      <alignment horizontal="left" vertical="top" wrapText="1" indent="1"/>
      <protection/>
    </xf>
    <xf numFmtId="0" fontId="15" fillId="0" borderId="13" xfId="72" applyFont="1" applyBorder="1" applyAlignment="1">
      <alignment vertical="center" wrapText="1"/>
      <protection/>
    </xf>
    <xf numFmtId="49" fontId="10" fillId="0" borderId="14" xfId="72" applyNumberFormat="1" applyFont="1" applyBorder="1" applyAlignment="1">
      <alignment horizontal="left" vertical="center" wrapText="1"/>
      <protection/>
    </xf>
    <xf numFmtId="0" fontId="10" fillId="0" borderId="14" xfId="72" applyFont="1" applyBorder="1" applyAlignment="1">
      <alignment horizontal="left" vertical="center" wrapText="1"/>
      <protection/>
    </xf>
    <xf numFmtId="49" fontId="10" fillId="0" borderId="20" xfId="72" applyNumberFormat="1" applyFont="1" applyBorder="1" applyAlignment="1">
      <alignment horizontal="left" vertical="center" wrapText="1"/>
      <protection/>
    </xf>
    <xf numFmtId="3" fontId="12" fillId="0" borderId="20" xfId="0" applyNumberFormat="1" applyFont="1" applyFill="1" applyBorder="1" applyAlignment="1">
      <alignment horizontal="right"/>
    </xf>
    <xf numFmtId="49" fontId="17" fillId="0" borderId="13" xfId="72" applyNumberFormat="1" applyFont="1" applyBorder="1" applyAlignment="1">
      <alignment horizontal="left" vertical="center" wrapText="1"/>
      <protection/>
    </xf>
    <xf numFmtId="0" fontId="17" fillId="0" borderId="13" xfId="72" applyFont="1" applyBorder="1" applyAlignment="1">
      <alignment horizontal="left" vertical="center" wrapText="1"/>
      <protection/>
    </xf>
    <xf numFmtId="49" fontId="10" fillId="0" borderId="10" xfId="72" applyNumberFormat="1" applyFont="1" applyBorder="1" applyAlignment="1">
      <alignment horizontal="left" vertical="center" wrapText="1"/>
      <protection/>
    </xf>
    <xf numFmtId="49" fontId="20" fillId="0" borderId="14" xfId="72" applyNumberFormat="1" applyFont="1" applyBorder="1" applyAlignment="1">
      <alignment horizontal="left" vertical="center" wrapText="1"/>
      <protection/>
    </xf>
    <xf numFmtId="0" fontId="20" fillId="0" borderId="14" xfId="72" applyFont="1" applyBorder="1" applyAlignment="1">
      <alignment horizontal="left" vertical="center" wrapText="1"/>
      <protection/>
    </xf>
    <xf numFmtId="3" fontId="20" fillId="0" borderId="14" xfId="72" applyNumberFormat="1" applyFont="1" applyBorder="1" applyAlignment="1">
      <alignment vertical="center"/>
      <protection/>
    </xf>
    <xf numFmtId="49" fontId="20" fillId="0" borderId="10" xfId="72" applyNumberFormat="1" applyFont="1" applyBorder="1" applyAlignment="1">
      <alignment horizontal="left" vertical="center" wrapText="1"/>
      <protection/>
    </xf>
    <xf numFmtId="3" fontId="20" fillId="0" borderId="10" xfId="72" applyNumberFormat="1" applyFont="1" applyBorder="1" applyAlignment="1">
      <alignment vertical="center"/>
      <protection/>
    </xf>
    <xf numFmtId="49" fontId="22" fillId="0" borderId="13" xfId="72" applyNumberFormat="1" applyFont="1" applyBorder="1" applyAlignment="1">
      <alignment horizontal="left" vertical="center" wrapText="1"/>
      <protection/>
    </xf>
    <xf numFmtId="0" fontId="22" fillId="0" borderId="13" xfId="72" applyFont="1" applyBorder="1" applyAlignment="1">
      <alignment horizontal="left" vertical="center" wrapText="1"/>
      <protection/>
    </xf>
    <xf numFmtId="3" fontId="22" fillId="0" borderId="13" xfId="72" applyNumberFormat="1" applyFont="1" applyBorder="1" applyAlignment="1">
      <alignment vertical="center"/>
      <protection/>
    </xf>
    <xf numFmtId="0" fontId="10" fillId="0" borderId="10" xfId="72" applyFont="1" applyBorder="1" applyAlignment="1">
      <alignment horizontal="left" vertical="center" wrapText="1"/>
      <protection/>
    </xf>
    <xf numFmtId="0" fontId="10" fillId="0" borderId="13" xfId="72" applyFont="1" applyBorder="1" applyAlignment="1">
      <alignment horizontal="left" vertical="center" wrapText="1"/>
      <protection/>
    </xf>
    <xf numFmtId="0" fontId="10" fillId="0" borderId="17" xfId="72" applyFont="1" applyBorder="1" applyAlignment="1">
      <alignment vertical="top" wrapText="1"/>
      <protection/>
    </xf>
    <xf numFmtId="0" fontId="10" fillId="0" borderId="18" xfId="72" applyFont="1" applyBorder="1" applyAlignment="1">
      <alignment vertical="top" wrapText="1"/>
      <protection/>
    </xf>
    <xf numFmtId="0" fontId="24" fillId="0" borderId="13" xfId="72" applyFont="1" applyBorder="1" applyAlignment="1">
      <alignment horizontal="left" vertical="top" wrapText="1" indent="1"/>
      <protection/>
    </xf>
    <xf numFmtId="3" fontId="12" fillId="0" borderId="13" xfId="0" applyNumberFormat="1" applyFont="1" applyFill="1" applyBorder="1" applyAlignment="1">
      <alignment horizontal="right"/>
    </xf>
    <xf numFmtId="0" fontId="13" fillId="0" borderId="15" xfId="72" applyFont="1" applyBorder="1" applyAlignment="1">
      <alignment horizontal="left" vertical="top" wrapText="1" indent="1"/>
      <protection/>
    </xf>
    <xf numFmtId="3" fontId="12" fillId="0" borderId="15" xfId="0" applyNumberFormat="1" applyFont="1" applyFill="1" applyBorder="1" applyAlignment="1">
      <alignment horizontal="right"/>
    </xf>
    <xf numFmtId="0" fontId="9" fillId="0" borderId="19" xfId="72" applyFont="1" applyBorder="1" applyAlignment="1">
      <alignment vertical="center" wrapText="1"/>
      <protection/>
    </xf>
    <xf numFmtId="0" fontId="9" fillId="0" borderId="19" xfId="72" applyFont="1" applyBorder="1" applyAlignment="1">
      <alignment horizontal="left" vertical="center" wrapText="1" indent="1"/>
      <protection/>
    </xf>
    <xf numFmtId="0" fontId="15" fillId="0" borderId="18" xfId="72" applyFont="1" applyBorder="1" applyAlignment="1">
      <alignment vertical="center" wrapText="1"/>
      <protection/>
    </xf>
    <xf numFmtId="0" fontId="15" fillId="0" borderId="18" xfId="72" applyFont="1" applyBorder="1" applyAlignment="1">
      <alignment horizontal="left" vertical="center" wrapText="1" indent="1"/>
      <protection/>
    </xf>
    <xf numFmtId="0" fontId="20" fillId="0" borderId="19" xfId="72" applyFont="1" applyBorder="1" applyAlignment="1">
      <alignment vertical="center" wrapText="1"/>
      <protection/>
    </xf>
    <xf numFmtId="0" fontId="20" fillId="0" borderId="19" xfId="72" applyFont="1" applyBorder="1" applyAlignment="1">
      <alignment horizontal="left" vertical="center" wrapText="1" indent="1"/>
      <protection/>
    </xf>
    <xf numFmtId="3" fontId="21" fillId="0" borderId="14" xfId="0" applyNumberFormat="1" applyFont="1" applyBorder="1" applyAlignment="1">
      <alignment/>
    </xf>
    <xf numFmtId="0" fontId="22" fillId="0" borderId="18" xfId="72" applyFont="1" applyBorder="1" applyAlignment="1">
      <alignment vertical="center" wrapText="1"/>
      <protection/>
    </xf>
    <xf numFmtId="0" fontId="22" fillId="0" borderId="18" xfId="72" applyFont="1" applyBorder="1" applyAlignment="1">
      <alignment horizontal="left" vertical="center" wrapText="1" indent="1"/>
      <protection/>
    </xf>
    <xf numFmtId="3" fontId="23" fillId="0" borderId="13" xfId="0" applyNumberFormat="1" applyFont="1" applyBorder="1" applyAlignment="1">
      <alignment/>
    </xf>
    <xf numFmtId="0" fontId="10" fillId="0" borderId="17" xfId="72" applyFont="1" applyBorder="1" applyAlignment="1">
      <alignment horizontal="left" vertical="center" wrapText="1"/>
      <protection/>
    </xf>
    <xf numFmtId="0" fontId="10" fillId="0" borderId="18" xfId="72" applyFont="1" applyBorder="1" applyAlignment="1">
      <alignment horizontal="left" vertical="center" wrapText="1"/>
      <protection/>
    </xf>
    <xf numFmtId="0" fontId="10" fillId="0" borderId="21" xfId="72" applyFont="1" applyBorder="1" applyAlignment="1">
      <alignment horizontal="left" vertical="center" wrapText="1"/>
      <protection/>
    </xf>
    <xf numFmtId="0" fontId="17" fillId="0" borderId="21" xfId="72" applyFont="1" applyBorder="1" applyAlignment="1">
      <alignment horizontal="left" vertical="top" wrapText="1" indent="1"/>
      <protection/>
    </xf>
    <xf numFmtId="3" fontId="18" fillId="0" borderId="21" xfId="0" applyNumberFormat="1" applyFont="1" applyFill="1" applyBorder="1" applyAlignment="1">
      <alignment horizontal="right"/>
    </xf>
    <xf numFmtId="0" fontId="9" fillId="0" borderId="22" xfId="72" applyFont="1" applyBorder="1" applyAlignment="1">
      <alignment vertical="top" wrapText="1"/>
      <protection/>
    </xf>
    <xf numFmtId="0" fontId="9" fillId="0" borderId="23" xfId="72" applyFont="1" applyBorder="1" applyAlignment="1">
      <alignment horizontal="left" vertical="center" wrapText="1" indent="1"/>
      <protection/>
    </xf>
    <xf numFmtId="3" fontId="11" fillId="0" borderId="24" xfId="0" applyNumberFormat="1" applyFont="1" applyBorder="1" applyAlignment="1">
      <alignment horizontal="center" vertical="center"/>
    </xf>
    <xf numFmtId="0" fontId="9" fillId="0" borderId="25" xfId="72" applyFont="1" applyBorder="1" applyAlignment="1">
      <alignment vertical="top" wrapText="1"/>
      <protection/>
    </xf>
    <xf numFmtId="0" fontId="9" fillId="0" borderId="20" xfId="72" applyFont="1" applyBorder="1" applyAlignment="1">
      <alignment horizontal="right" vertical="top" wrapText="1" indent="1"/>
      <protection/>
    </xf>
    <xf numFmtId="0" fontId="9" fillId="0" borderId="26" xfId="72" applyFont="1" applyBorder="1" applyAlignment="1">
      <alignment vertical="top" wrapText="1"/>
      <protection/>
    </xf>
    <xf numFmtId="0" fontId="15" fillId="0" borderId="21" xfId="72" applyFont="1" applyBorder="1" applyAlignment="1">
      <alignment horizontal="left" vertical="center" wrapText="1" indent="1"/>
      <protection/>
    </xf>
    <xf numFmtId="3" fontId="11" fillId="0" borderId="21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20" fillId="0" borderId="19" xfId="72" applyFont="1" applyBorder="1" applyAlignment="1">
      <alignment vertical="top" wrapText="1"/>
      <protection/>
    </xf>
    <xf numFmtId="0" fontId="20" fillId="0" borderId="17" xfId="72" applyFont="1" applyBorder="1" applyAlignment="1">
      <alignment vertical="top" wrapText="1"/>
      <protection/>
    </xf>
    <xf numFmtId="3" fontId="21" fillId="0" borderId="10" xfId="0" applyNumberFormat="1" applyFont="1" applyBorder="1" applyAlignment="1">
      <alignment/>
    </xf>
    <xf numFmtId="0" fontId="22" fillId="0" borderId="18" xfId="72" applyFont="1" applyBorder="1" applyAlignment="1">
      <alignment vertical="top" wrapText="1"/>
      <protection/>
    </xf>
    <xf numFmtId="49" fontId="10" fillId="0" borderId="10" xfId="72" applyNumberFormat="1" applyFont="1" applyBorder="1" applyAlignment="1">
      <alignment vertical="top" wrapText="1"/>
      <protection/>
    </xf>
    <xf numFmtId="49" fontId="17" fillId="0" borderId="13" xfId="72" applyNumberFormat="1" applyFont="1" applyBorder="1" applyAlignment="1">
      <alignment vertical="top" wrapText="1"/>
      <protection/>
    </xf>
    <xf numFmtId="3" fontId="20" fillId="0" borderId="14" xfId="72" applyNumberFormat="1" applyFont="1" applyBorder="1" applyAlignment="1">
      <alignment horizontal="right"/>
      <protection/>
    </xf>
    <xf numFmtId="3" fontId="20" fillId="0" borderId="10" xfId="72" applyNumberFormat="1" applyFont="1" applyBorder="1" applyAlignment="1">
      <alignment horizontal="right"/>
      <protection/>
    </xf>
    <xf numFmtId="3" fontId="22" fillId="0" borderId="13" xfId="72" applyNumberFormat="1" applyFont="1" applyBorder="1" applyAlignment="1">
      <alignment horizontal="right"/>
      <protection/>
    </xf>
    <xf numFmtId="0" fontId="20" fillId="0" borderId="14" xfId="72" applyFont="1" applyBorder="1" applyAlignment="1">
      <alignment horizontal="left" vertical="top" wrapText="1"/>
      <protection/>
    </xf>
    <xf numFmtId="3" fontId="20" fillId="0" borderId="14" xfId="72" applyNumberFormat="1" applyFont="1" applyBorder="1">
      <alignment/>
      <protection/>
    </xf>
    <xf numFmtId="0" fontId="10" fillId="0" borderId="13" xfId="72" applyFont="1" applyBorder="1" applyAlignment="1">
      <alignment horizontal="left" vertical="top" wrapText="1"/>
      <protection/>
    </xf>
    <xf numFmtId="0" fontId="20" fillId="0" borderId="13" xfId="72" applyFont="1" applyBorder="1" applyAlignment="1">
      <alignment horizontal="left" vertical="top" wrapText="1"/>
      <protection/>
    </xf>
    <xf numFmtId="3" fontId="20" fillId="0" borderId="13" xfId="72" applyNumberFormat="1" applyFont="1" applyBorder="1">
      <alignment/>
      <protection/>
    </xf>
    <xf numFmtId="49" fontId="10" fillId="0" borderId="14" xfId="72" applyNumberFormat="1" applyFont="1" applyBorder="1" applyAlignment="1">
      <alignment horizontal="left" vertical="top" wrapText="1"/>
      <protection/>
    </xf>
    <xf numFmtId="3" fontId="20" fillId="0" borderId="14" xfId="85" applyNumberFormat="1" applyFont="1" applyBorder="1">
      <alignment/>
      <protection/>
    </xf>
    <xf numFmtId="49" fontId="17" fillId="0" borderId="13" xfId="72" applyNumberFormat="1" applyFont="1" applyBorder="1" applyAlignment="1">
      <alignment horizontal="left" vertical="top" wrapText="1"/>
      <protection/>
    </xf>
    <xf numFmtId="0" fontId="22" fillId="0" borderId="13" xfId="72" applyFont="1" applyBorder="1" applyAlignment="1">
      <alignment horizontal="left" vertical="top" wrapText="1"/>
      <protection/>
    </xf>
    <xf numFmtId="3" fontId="22" fillId="0" borderId="13" xfId="85" applyNumberFormat="1" applyFont="1" applyBorder="1">
      <alignment/>
      <protection/>
    </xf>
    <xf numFmtId="0" fontId="13" fillId="0" borderId="14" xfId="72" applyFont="1" applyBorder="1" applyAlignment="1">
      <alignment horizontal="left" vertical="top" wrapText="1" indent="1"/>
      <protection/>
    </xf>
    <xf numFmtId="3" fontId="21" fillId="0" borderId="13" xfId="0" applyNumberFormat="1" applyFont="1" applyBorder="1" applyAlignment="1">
      <alignment/>
    </xf>
    <xf numFmtId="0" fontId="10" fillId="0" borderId="14" xfId="72" applyFont="1" applyBorder="1" applyAlignment="1">
      <alignment horizontal="right" vertical="top" wrapText="1"/>
      <protection/>
    </xf>
    <xf numFmtId="0" fontId="10" fillId="0" borderId="10" xfId="72" applyFont="1" applyBorder="1" applyAlignment="1">
      <alignment horizontal="right" vertical="top" wrapText="1"/>
      <protection/>
    </xf>
    <xf numFmtId="0" fontId="17" fillId="0" borderId="13" xfId="72" applyFont="1" applyBorder="1" applyAlignment="1">
      <alignment horizontal="right" vertical="top" wrapText="1"/>
      <protection/>
    </xf>
    <xf numFmtId="3" fontId="20" fillId="0" borderId="10" xfId="72" applyNumberFormat="1" applyFont="1" applyBorder="1">
      <alignment/>
      <protection/>
    </xf>
    <xf numFmtId="3" fontId="22" fillId="0" borderId="13" xfId="72" applyNumberFormat="1" applyFont="1" applyBorder="1">
      <alignment/>
      <protection/>
    </xf>
    <xf numFmtId="3" fontId="23" fillId="0" borderId="14" xfId="0" applyNumberFormat="1" applyFont="1" applyFill="1" applyBorder="1" applyAlignment="1">
      <alignment horizontal="right"/>
    </xf>
    <xf numFmtId="0" fontId="20" fillId="0" borderId="10" xfId="72" applyFont="1" applyBorder="1" applyAlignment="1">
      <alignment horizontal="left" vertical="center" wrapText="1"/>
      <protection/>
    </xf>
    <xf numFmtId="3" fontId="23" fillId="0" borderId="10" xfId="0" applyNumberFormat="1" applyFont="1" applyFill="1" applyBorder="1" applyAlignment="1">
      <alignment horizontal="right"/>
    </xf>
    <xf numFmtId="0" fontId="22" fillId="0" borderId="16" xfId="72" applyFont="1" applyBorder="1" applyAlignment="1">
      <alignment horizontal="left" vertical="center" wrapText="1"/>
      <protection/>
    </xf>
    <xf numFmtId="3" fontId="81" fillId="0" borderId="13" xfId="0" applyNumberFormat="1" applyFont="1" applyFill="1" applyBorder="1" applyAlignment="1">
      <alignment horizontal="right"/>
    </xf>
    <xf numFmtId="0" fontId="17" fillId="0" borderId="20" xfId="72" applyFont="1" applyBorder="1" applyAlignment="1">
      <alignment horizontal="left" vertical="top" wrapText="1"/>
      <protection/>
    </xf>
    <xf numFmtId="0" fontId="17" fillId="0" borderId="20" xfId="72" applyFont="1" applyBorder="1" applyAlignment="1">
      <alignment horizontal="left" vertical="top" wrapText="1" indent="1"/>
      <protection/>
    </xf>
    <xf numFmtId="3" fontId="17" fillId="0" borderId="20" xfId="0" applyNumberFormat="1" applyFont="1" applyFill="1" applyBorder="1" applyAlignment="1">
      <alignment horizontal="right"/>
    </xf>
    <xf numFmtId="0" fontId="9" fillId="0" borderId="24" xfId="72" applyFont="1" applyBorder="1" applyAlignment="1">
      <alignment vertical="top" wrapText="1"/>
      <protection/>
    </xf>
    <xf numFmtId="3" fontId="11" fillId="0" borderId="24" xfId="0" applyNumberFormat="1" applyFont="1" applyFill="1" applyBorder="1" applyAlignment="1">
      <alignment horizontal="center" vertical="center"/>
    </xf>
    <xf numFmtId="0" fontId="9" fillId="0" borderId="14" xfId="72" applyFont="1" applyBorder="1" applyAlignment="1">
      <alignment vertical="top" wrapText="1"/>
      <protection/>
    </xf>
    <xf numFmtId="0" fontId="9" fillId="0" borderId="10" xfId="72" applyFont="1" applyBorder="1" applyAlignment="1">
      <alignment horizontal="right" vertical="top" wrapText="1" indent="1"/>
      <protection/>
    </xf>
    <xf numFmtId="0" fontId="15" fillId="0" borderId="21" xfId="72" applyFont="1" applyBorder="1" applyAlignment="1">
      <alignment vertical="top" wrapText="1"/>
      <protection/>
    </xf>
    <xf numFmtId="3" fontId="19" fillId="0" borderId="21" xfId="0" applyNumberFormat="1" applyFont="1" applyBorder="1" applyAlignment="1">
      <alignment horizontal="center" vertical="center"/>
    </xf>
    <xf numFmtId="0" fontId="20" fillId="0" borderId="10" xfId="72" applyFont="1" applyBorder="1" applyAlignment="1">
      <alignment horizontal="left" vertical="top" wrapText="1"/>
      <protection/>
    </xf>
    <xf numFmtId="0" fontId="10" fillId="0" borderId="13" xfId="72" applyFont="1" applyBorder="1" applyAlignment="1">
      <alignment horizontal="left" vertical="top" wrapText="1" indent="1"/>
      <protection/>
    </xf>
    <xf numFmtId="3" fontId="10" fillId="0" borderId="13" xfId="0" applyNumberFormat="1" applyFont="1" applyFill="1" applyBorder="1" applyAlignment="1">
      <alignment horizontal="right"/>
    </xf>
    <xf numFmtId="0" fontId="17" fillId="0" borderId="15" xfId="72" applyFont="1" applyBorder="1" applyAlignment="1">
      <alignment horizontal="left" vertical="top" wrapText="1"/>
      <protection/>
    </xf>
    <xf numFmtId="0" fontId="17" fillId="0" borderId="10" xfId="72" applyFont="1" applyBorder="1" applyAlignment="1">
      <alignment horizontal="left" vertical="top" wrapText="1"/>
      <protection/>
    </xf>
    <xf numFmtId="3" fontId="77" fillId="0" borderId="14" xfId="0" applyNumberFormat="1" applyFont="1" applyFill="1" applyBorder="1" applyAlignment="1">
      <alignment horizontal="right"/>
    </xf>
    <xf numFmtId="3" fontId="77" fillId="0" borderId="10" xfId="0" applyNumberFormat="1" applyFont="1" applyFill="1" applyBorder="1" applyAlignment="1">
      <alignment horizontal="right"/>
    </xf>
    <xf numFmtId="0" fontId="10" fillId="0" borderId="15" xfId="72" applyFont="1" applyBorder="1" applyAlignment="1">
      <alignment horizontal="left" vertical="top" wrapText="1"/>
      <protection/>
    </xf>
    <xf numFmtId="3" fontId="17" fillId="0" borderId="10" xfId="0" applyNumberFormat="1" applyFont="1" applyFill="1" applyBorder="1" applyAlignment="1">
      <alignment horizontal="right"/>
    </xf>
    <xf numFmtId="0" fontId="10" fillId="0" borderId="14" xfId="71" applyFont="1" applyBorder="1" applyAlignment="1">
      <alignment vertical="top" wrapText="1"/>
      <protection/>
    </xf>
    <xf numFmtId="3" fontId="10" fillId="33" borderId="15" xfId="0" applyNumberFormat="1" applyFont="1" applyFill="1" applyBorder="1" applyAlignment="1">
      <alignment horizontal="right"/>
    </xf>
    <xf numFmtId="0" fontId="17" fillId="0" borderId="10" xfId="72" applyFont="1" applyBorder="1" applyAlignment="1">
      <alignment horizontal="left" vertical="center" wrapText="1"/>
      <protection/>
    </xf>
    <xf numFmtId="3" fontId="10" fillId="33" borderId="10" xfId="0" applyNumberFormat="1" applyFont="1" applyFill="1" applyBorder="1" applyAlignment="1">
      <alignment horizontal="right"/>
    </xf>
    <xf numFmtId="3" fontId="10" fillId="33" borderId="14" xfId="0" applyNumberFormat="1" applyFont="1" applyFill="1" applyBorder="1" applyAlignment="1">
      <alignment horizontal="right"/>
    </xf>
    <xf numFmtId="0" fontId="17" fillId="0" borderId="13" xfId="71" applyFont="1" applyBorder="1" applyAlignment="1">
      <alignment vertical="top" wrapText="1"/>
      <protection/>
    </xf>
    <xf numFmtId="3" fontId="17" fillId="33" borderId="13" xfId="0" applyNumberFormat="1" applyFont="1" applyFill="1" applyBorder="1" applyAlignment="1">
      <alignment horizontal="right"/>
    </xf>
    <xf numFmtId="0" fontId="17" fillId="0" borderId="20" xfId="71" applyFont="1" applyBorder="1" applyAlignment="1">
      <alignment vertical="top" wrapText="1"/>
      <protection/>
    </xf>
    <xf numFmtId="0" fontId="10" fillId="0" borderId="15" xfId="71" applyFont="1" applyBorder="1" applyAlignment="1">
      <alignment vertical="top" wrapText="1"/>
      <protection/>
    </xf>
    <xf numFmtId="0" fontId="17" fillId="0" borderId="15" xfId="72" applyFont="1" applyBorder="1" applyAlignment="1">
      <alignment horizontal="left" vertical="center" wrapText="1"/>
      <protection/>
    </xf>
    <xf numFmtId="0" fontId="17" fillId="0" borderId="14" xfId="72" applyFont="1" applyBorder="1" applyAlignment="1">
      <alignment horizontal="left" vertical="center" wrapText="1"/>
      <protection/>
    </xf>
    <xf numFmtId="3" fontId="17" fillId="33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2" fillId="33" borderId="14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8" fillId="33" borderId="13" xfId="0" applyNumberFormat="1" applyFont="1" applyFill="1" applyBorder="1" applyAlignment="1">
      <alignment horizontal="right"/>
    </xf>
    <xf numFmtId="0" fontId="10" fillId="0" borderId="28" xfId="72" applyFont="1" applyBorder="1" applyAlignment="1">
      <alignment horizontal="left" vertical="center" wrapText="1"/>
      <protection/>
    </xf>
    <xf numFmtId="0" fontId="10" fillId="0" borderId="28" xfId="72" applyFont="1" applyBorder="1" applyAlignment="1">
      <alignment horizontal="left" vertical="center" wrapText="1" indent="1"/>
      <protection/>
    </xf>
    <xf numFmtId="3" fontId="12" fillId="33" borderId="28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 horizontal="right"/>
    </xf>
    <xf numFmtId="0" fontId="20" fillId="0" borderId="14" xfId="72" applyFont="1" applyBorder="1" applyAlignment="1">
      <alignment vertical="center" wrapText="1"/>
      <protection/>
    </xf>
    <xf numFmtId="3" fontId="21" fillId="33" borderId="14" xfId="0" applyNumberFormat="1" applyFont="1" applyFill="1" applyBorder="1" applyAlignment="1">
      <alignment horizontal="right"/>
    </xf>
    <xf numFmtId="3" fontId="21" fillId="33" borderId="10" xfId="0" applyNumberFormat="1" applyFont="1" applyFill="1" applyBorder="1" applyAlignment="1">
      <alignment horizontal="right"/>
    </xf>
    <xf numFmtId="0" fontId="22" fillId="0" borderId="13" xfId="72" applyFont="1" applyBorder="1" applyAlignment="1">
      <alignment vertical="center" wrapText="1"/>
      <protection/>
    </xf>
    <xf numFmtId="3" fontId="23" fillId="33" borderId="13" xfId="0" applyNumberFormat="1" applyFont="1" applyFill="1" applyBorder="1" applyAlignment="1">
      <alignment horizontal="right"/>
    </xf>
    <xf numFmtId="0" fontId="10" fillId="0" borderId="29" xfId="72" applyFont="1" applyBorder="1" applyAlignment="1">
      <alignment horizontal="left" vertical="center" wrapText="1" indent="1"/>
      <protection/>
    </xf>
    <xf numFmtId="3" fontId="77" fillId="33" borderId="14" xfId="0" applyNumberFormat="1" applyFont="1" applyFill="1" applyBorder="1" applyAlignment="1">
      <alignment horizontal="right"/>
    </xf>
    <xf numFmtId="0" fontId="10" fillId="0" borderId="15" xfId="72" applyFont="1" applyBorder="1" applyAlignment="1">
      <alignment horizontal="left" vertical="center" wrapText="1" indent="1"/>
      <protection/>
    </xf>
    <xf numFmtId="3" fontId="17" fillId="33" borderId="15" xfId="0" applyNumberFormat="1" applyFont="1" applyFill="1" applyBorder="1" applyAlignment="1">
      <alignment horizontal="right"/>
    </xf>
    <xf numFmtId="3" fontId="17" fillId="33" borderId="10" xfId="0" applyNumberFormat="1" applyFont="1" applyFill="1" applyBorder="1" applyAlignment="1">
      <alignment horizontal="right"/>
    </xf>
    <xf numFmtId="3" fontId="20" fillId="33" borderId="14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2" fillId="33" borderId="13" xfId="0" applyNumberFormat="1" applyFont="1" applyFill="1" applyBorder="1" applyAlignment="1">
      <alignment horizontal="right"/>
    </xf>
    <xf numFmtId="0" fontId="10" fillId="0" borderId="15" xfId="72" applyFont="1" applyBorder="1" applyAlignment="1">
      <alignment horizontal="left" vertical="center" wrapText="1"/>
      <protection/>
    </xf>
    <xf numFmtId="3" fontId="77" fillId="33" borderId="10" xfId="0" applyNumberFormat="1" applyFont="1" applyFill="1" applyBorder="1" applyAlignment="1">
      <alignment horizontal="right"/>
    </xf>
    <xf numFmtId="3" fontId="9" fillId="33" borderId="14" xfId="72" applyNumberFormat="1" applyFont="1" applyFill="1" applyBorder="1" applyAlignment="1">
      <alignment horizontal="center" vertical="center"/>
      <protection/>
    </xf>
    <xf numFmtId="0" fontId="9" fillId="0" borderId="10" xfId="72" applyFont="1" applyBorder="1" applyAlignment="1">
      <alignment vertical="top" wrapText="1"/>
      <protection/>
    </xf>
    <xf numFmtId="3" fontId="9" fillId="33" borderId="10" xfId="72" applyNumberFormat="1" applyFont="1" applyFill="1" applyBorder="1" applyAlignment="1">
      <alignment horizontal="center" vertical="center"/>
      <protection/>
    </xf>
    <xf numFmtId="0" fontId="15" fillId="0" borderId="13" xfId="72" applyFont="1" applyBorder="1" applyAlignment="1">
      <alignment vertical="top" wrapText="1"/>
      <protection/>
    </xf>
    <xf numFmtId="3" fontId="15" fillId="33" borderId="13" xfId="72" applyNumberFormat="1" applyFont="1" applyFill="1" applyBorder="1" applyAlignment="1">
      <alignment horizontal="center" vertical="center"/>
      <protection/>
    </xf>
    <xf numFmtId="3" fontId="12" fillId="0" borderId="14" xfId="0" applyNumberFormat="1" applyFont="1" applyFill="1" applyBorder="1" applyAlignment="1">
      <alignment horizontal="right" vertical="center"/>
    </xf>
    <xf numFmtId="0" fontId="17" fillId="0" borderId="13" xfId="72" applyFont="1" applyBorder="1" applyAlignment="1">
      <alignment vertical="center" wrapText="1"/>
      <protection/>
    </xf>
    <xf numFmtId="3" fontId="20" fillId="0" borderId="14" xfId="0" applyNumberFormat="1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0" fontId="10" fillId="0" borderId="14" xfId="72" applyNumberFormat="1" applyFont="1" applyBorder="1" applyAlignment="1">
      <alignment horizontal="centerContinuous"/>
      <protection/>
    </xf>
    <xf numFmtId="0" fontId="10" fillId="0" borderId="14" xfId="72" applyNumberFormat="1" applyFont="1" applyFill="1" applyBorder="1" applyAlignment="1">
      <alignment horizontal="left" vertical="top" wrapText="1" indent="1"/>
      <protection/>
    </xf>
    <xf numFmtId="3" fontId="10" fillId="0" borderId="14" xfId="72" applyNumberFormat="1" applyFont="1" applyBorder="1">
      <alignment/>
      <protection/>
    </xf>
    <xf numFmtId="0" fontId="10" fillId="0" borderId="10" xfId="72" applyNumberFormat="1" applyFont="1" applyBorder="1" applyAlignment="1">
      <alignment horizontal="centerContinuous"/>
      <protection/>
    </xf>
    <xf numFmtId="3" fontId="10" fillId="0" borderId="10" xfId="72" applyNumberFormat="1" applyFont="1" applyBorder="1">
      <alignment/>
      <protection/>
    </xf>
    <xf numFmtId="0" fontId="17" fillId="0" borderId="13" xfId="72" applyNumberFormat="1" applyFont="1" applyBorder="1" applyAlignment="1">
      <alignment horizontal="centerContinuous"/>
      <protection/>
    </xf>
    <xf numFmtId="0" fontId="17" fillId="0" borderId="13" xfId="72" applyNumberFormat="1" applyFont="1" applyFill="1" applyBorder="1" applyAlignment="1">
      <alignment horizontal="left" vertical="top" wrapText="1" indent="1"/>
      <protection/>
    </xf>
    <xf numFmtId="3" fontId="17" fillId="0" borderId="13" xfId="72" applyNumberFormat="1" applyFont="1" applyBorder="1">
      <alignment/>
      <protection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20" fillId="0" borderId="14" xfId="72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/>
    </xf>
    <xf numFmtId="0" fontId="20" fillId="0" borderId="20" xfId="72" applyFont="1" applyBorder="1" applyAlignment="1">
      <alignment horizontal="right" vertical="top" wrapText="1" indent="1"/>
      <protection/>
    </xf>
    <xf numFmtId="0" fontId="18" fillId="0" borderId="13" xfId="0" applyFont="1" applyBorder="1" applyAlignment="1">
      <alignment/>
    </xf>
    <xf numFmtId="0" fontId="22" fillId="0" borderId="13" xfId="72" applyFont="1" applyFill="1" applyBorder="1" applyAlignment="1">
      <alignment horizontal="left" vertical="top" wrapText="1"/>
      <protection/>
    </xf>
    <xf numFmtId="0" fontId="20" fillId="0" borderId="14" xfId="72" applyFont="1" applyFill="1" applyBorder="1" applyAlignment="1">
      <alignment vertical="top" wrapText="1"/>
      <protection/>
    </xf>
    <xf numFmtId="0" fontId="22" fillId="0" borderId="13" xfId="72" applyFont="1" applyFill="1" applyBorder="1" applyAlignment="1">
      <alignment vertical="top" wrapText="1"/>
      <protection/>
    </xf>
    <xf numFmtId="0" fontId="10" fillId="0" borderId="14" xfId="72" applyFont="1" applyFill="1" applyBorder="1" applyAlignment="1">
      <alignment horizontal="left" vertical="top" wrapText="1" indent="1"/>
      <protection/>
    </xf>
    <xf numFmtId="0" fontId="17" fillId="0" borderId="13" xfId="72" applyFont="1" applyFill="1" applyBorder="1" applyAlignment="1">
      <alignment horizontal="left" vertical="top" wrapText="1" indent="1"/>
      <protection/>
    </xf>
    <xf numFmtId="0" fontId="12" fillId="0" borderId="15" xfId="0" applyFont="1" applyBorder="1" applyAlignment="1">
      <alignment/>
    </xf>
    <xf numFmtId="0" fontId="10" fillId="0" borderId="15" xfId="72" applyFont="1" applyFill="1" applyBorder="1" applyAlignment="1">
      <alignment horizontal="left" vertical="top" wrapText="1" indent="1"/>
      <protection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10" fillId="0" borderId="14" xfId="72" applyFont="1" applyFill="1" applyBorder="1" applyAlignment="1">
      <alignment vertical="top" wrapText="1"/>
      <protection/>
    </xf>
    <xf numFmtId="0" fontId="17" fillId="0" borderId="13" xfId="72" applyFont="1" applyFill="1" applyBorder="1" applyAlignment="1">
      <alignment vertical="top" wrapText="1"/>
      <protection/>
    </xf>
    <xf numFmtId="0" fontId="12" fillId="0" borderId="1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2" fontId="27" fillId="0" borderId="14" xfId="0" applyNumberFormat="1" applyFont="1" applyBorder="1" applyAlignment="1">
      <alignment vertical="center"/>
    </xf>
    <xf numFmtId="2" fontId="28" fillId="0" borderId="14" xfId="72" applyNumberFormat="1" applyFont="1" applyFill="1" applyBorder="1" applyAlignment="1">
      <alignment vertical="center" wrapText="1"/>
      <protection/>
    </xf>
    <xf numFmtId="3" fontId="11" fillId="0" borderId="14" xfId="0" applyNumberFormat="1" applyFont="1" applyBorder="1" applyAlignment="1">
      <alignment horizontal="right" vertical="center"/>
    </xf>
    <xf numFmtId="2" fontId="27" fillId="0" borderId="21" xfId="0" applyNumberFormat="1" applyFont="1" applyBorder="1" applyAlignment="1">
      <alignment vertical="center"/>
    </xf>
    <xf numFmtId="2" fontId="28" fillId="0" borderId="21" xfId="72" applyNumberFormat="1" applyFont="1" applyFill="1" applyBorder="1" applyAlignment="1">
      <alignment horizontal="right" vertical="center" wrapText="1"/>
      <protection/>
    </xf>
    <xf numFmtId="3" fontId="11" fillId="0" borderId="21" xfId="0" applyNumberFormat="1" applyFont="1" applyBorder="1" applyAlignment="1">
      <alignment horizontal="right" vertical="center"/>
    </xf>
    <xf numFmtId="2" fontId="27" fillId="0" borderId="30" xfId="0" applyNumberFormat="1" applyFont="1" applyBorder="1" applyAlignment="1">
      <alignment vertical="center"/>
    </xf>
    <xf numFmtId="2" fontId="28" fillId="0" borderId="30" xfId="72" applyNumberFormat="1" applyFont="1" applyFill="1" applyBorder="1" applyAlignment="1">
      <alignment vertical="center" wrapText="1"/>
      <protection/>
    </xf>
    <xf numFmtId="3" fontId="11" fillId="0" borderId="30" xfId="0" applyNumberFormat="1" applyFont="1" applyBorder="1" applyAlignment="1">
      <alignment horizontal="right" vertical="center"/>
    </xf>
    <xf numFmtId="0" fontId="10" fillId="0" borderId="0" xfId="90" applyFont="1">
      <alignment/>
      <protection/>
    </xf>
    <xf numFmtId="0" fontId="10" fillId="0" borderId="0" xfId="90" applyFont="1" applyAlignment="1">
      <alignment vertical="center"/>
      <protection/>
    </xf>
    <xf numFmtId="0" fontId="9" fillId="0" borderId="10" xfId="90" applyNumberFormat="1" applyFont="1" applyBorder="1" applyAlignment="1">
      <alignment horizontal="center" vertical="center" wrapText="1"/>
      <protection/>
    </xf>
    <xf numFmtId="0" fontId="9" fillId="0" borderId="10" xfId="90" applyNumberFormat="1" applyFont="1" applyBorder="1" applyAlignment="1">
      <alignment horizontal="center" vertical="center"/>
      <protection/>
    </xf>
    <xf numFmtId="0" fontId="9" fillId="0" borderId="10" xfId="90" applyFont="1" applyBorder="1" applyAlignment="1">
      <alignment horizontal="center" vertical="center" wrapText="1"/>
      <protection/>
    </xf>
    <xf numFmtId="0" fontId="9" fillId="0" borderId="10" xfId="90" applyFont="1" applyBorder="1" applyAlignment="1">
      <alignment horizontal="center" wrapText="1"/>
      <protection/>
    </xf>
    <xf numFmtId="0" fontId="9" fillId="0" borderId="10" xfId="90" applyFont="1" applyBorder="1" applyAlignment="1">
      <alignment vertical="justify" wrapText="1"/>
      <protection/>
    </xf>
    <xf numFmtId="0" fontId="9" fillId="0" borderId="10" xfId="90" applyFont="1" applyBorder="1" applyAlignment="1">
      <alignment horizontal="center" vertical="justify"/>
      <protection/>
    </xf>
    <xf numFmtId="3" fontId="9" fillId="0" borderId="10" xfId="90" applyNumberFormat="1" applyFont="1" applyBorder="1" applyAlignment="1">
      <alignment horizontal="center"/>
      <protection/>
    </xf>
    <xf numFmtId="3" fontId="9" fillId="0" borderId="10" xfId="90" applyNumberFormat="1" applyFont="1" applyBorder="1">
      <alignment/>
      <protection/>
    </xf>
    <xf numFmtId="3" fontId="9" fillId="0" borderId="10" xfId="90" applyNumberFormat="1" applyFont="1" applyBorder="1" applyAlignment="1">
      <alignment wrapText="1"/>
      <protection/>
    </xf>
    <xf numFmtId="0" fontId="9" fillId="0" borderId="10" xfId="90" applyFont="1" applyBorder="1">
      <alignment/>
      <protection/>
    </xf>
    <xf numFmtId="0" fontId="9" fillId="0" borderId="10" xfId="90" applyFont="1" applyBorder="1" applyAlignment="1">
      <alignment horizontal="left"/>
      <protection/>
    </xf>
    <xf numFmtId="0" fontId="10" fillId="0" borderId="10" xfId="90" applyFont="1" applyBorder="1" applyAlignment="1">
      <alignment horizontal="center"/>
      <protection/>
    </xf>
    <xf numFmtId="2" fontId="10" fillId="0" borderId="10" xfId="90" applyNumberFormat="1" applyFont="1" applyBorder="1" applyAlignment="1">
      <alignment wrapText="1"/>
      <protection/>
    </xf>
    <xf numFmtId="0" fontId="17" fillId="0" borderId="10" xfId="90" applyFont="1" applyBorder="1" applyAlignment="1">
      <alignment horizontal="right"/>
      <protection/>
    </xf>
    <xf numFmtId="0" fontId="17" fillId="0" borderId="10" xfId="90" applyFont="1" applyBorder="1">
      <alignment/>
      <protection/>
    </xf>
    <xf numFmtId="3" fontId="17" fillId="0" borderId="10" xfId="90" applyNumberFormat="1" applyFont="1" applyBorder="1">
      <alignment/>
      <protection/>
    </xf>
    <xf numFmtId="3" fontId="10" fillId="0" borderId="10" xfId="90" applyNumberFormat="1" applyFont="1" applyBorder="1">
      <alignment/>
      <protection/>
    </xf>
    <xf numFmtId="0" fontId="9" fillId="0" borderId="10" xfId="67" applyNumberFormat="1" applyFont="1" applyBorder="1" applyAlignment="1">
      <alignment vertical="top" wrapText="1"/>
      <protection/>
    </xf>
    <xf numFmtId="0" fontId="10" fillId="0" borderId="10" xfId="67" applyNumberFormat="1" applyFont="1" applyBorder="1" applyAlignment="1">
      <alignment vertical="top" wrapText="1"/>
      <protection/>
    </xf>
    <xf numFmtId="0" fontId="17" fillId="0" borderId="10" xfId="67" applyNumberFormat="1" applyFont="1" applyBorder="1" applyAlignment="1">
      <alignment vertical="top" wrapText="1"/>
      <protection/>
    </xf>
    <xf numFmtId="3" fontId="15" fillId="0" borderId="10" xfId="90" applyNumberFormat="1" applyFont="1" applyBorder="1">
      <alignment/>
      <protection/>
    </xf>
    <xf numFmtId="0" fontId="15" fillId="0" borderId="10" xfId="90" applyFont="1" applyBorder="1">
      <alignment/>
      <protection/>
    </xf>
    <xf numFmtId="0" fontId="10" fillId="0" borderId="10" xfId="90" applyFont="1" applyBorder="1">
      <alignment/>
      <protection/>
    </xf>
    <xf numFmtId="0" fontId="10" fillId="0" borderId="10" xfId="90" applyFont="1" applyBorder="1" applyAlignment="1">
      <alignment horizontal="left" indent="1"/>
      <protection/>
    </xf>
    <xf numFmtId="3" fontId="10" fillId="0" borderId="10" xfId="90" applyNumberFormat="1" applyFont="1" applyBorder="1" applyAlignment="1">
      <alignment horizontal="center"/>
      <protection/>
    </xf>
    <xf numFmtId="0" fontId="10" fillId="0" borderId="10" xfId="90" applyFont="1" applyBorder="1" applyAlignment="1">
      <alignment horizontal="right"/>
      <protection/>
    </xf>
    <xf numFmtId="3" fontId="15" fillId="0" borderId="10" xfId="90" applyNumberFormat="1" applyFont="1" applyBorder="1" applyAlignment="1">
      <alignment horizontal="center"/>
      <protection/>
    </xf>
    <xf numFmtId="0" fontId="9" fillId="0" borderId="10" xfId="90" applyFont="1" applyBorder="1" applyAlignment="1">
      <alignment vertical="top" wrapText="1"/>
      <protection/>
    </xf>
    <xf numFmtId="0" fontId="76" fillId="0" borderId="10" xfId="0" applyFont="1" applyBorder="1" applyAlignment="1">
      <alignment/>
    </xf>
    <xf numFmtId="0" fontId="9" fillId="0" borderId="10" xfId="90" applyFont="1" applyBorder="1" applyAlignment="1">
      <alignment horizontal="center"/>
      <protection/>
    </xf>
    <xf numFmtId="3" fontId="10" fillId="0" borderId="10" xfId="90" applyNumberFormat="1" applyFont="1" applyBorder="1" applyAlignment="1">
      <alignment horizontal="right"/>
      <protection/>
    </xf>
    <xf numFmtId="0" fontId="9" fillId="0" borderId="10" xfId="90" applyNumberFormat="1" applyFont="1" applyFill="1" applyBorder="1" applyAlignment="1">
      <alignment horizontal="left" vertical="top" wrapText="1"/>
      <protection/>
    </xf>
    <xf numFmtId="3" fontId="9" fillId="0" borderId="10" xfId="90" applyNumberFormat="1" applyFont="1" applyFill="1" applyBorder="1" applyAlignment="1">
      <alignment horizontal="right" vertical="top" wrapText="1"/>
      <protection/>
    </xf>
    <xf numFmtId="0" fontId="10" fillId="0" borderId="10" xfId="0" applyFont="1" applyBorder="1" applyAlignment="1">
      <alignment horizontal="left" indent="1"/>
    </xf>
    <xf numFmtId="0" fontId="76" fillId="0" borderId="0" xfId="0" applyFont="1" applyAlignment="1">
      <alignment/>
    </xf>
    <xf numFmtId="0" fontId="10" fillId="0" borderId="0" xfId="68" applyFont="1">
      <alignment/>
      <protection/>
    </xf>
    <xf numFmtId="0" fontId="9" fillId="0" borderId="0" xfId="68" applyFont="1" applyAlignment="1">
      <alignment horizontal="center"/>
      <protection/>
    </xf>
    <xf numFmtId="0" fontId="10" fillId="0" borderId="10" xfId="68" applyFont="1" applyBorder="1" applyAlignment="1">
      <alignment horizontal="justify" vertical="top" wrapText="1"/>
      <protection/>
    </xf>
    <xf numFmtId="0" fontId="10" fillId="0" borderId="10" xfId="68" applyFont="1" applyBorder="1" applyAlignment="1">
      <alignment vertical="top" wrapText="1"/>
      <protection/>
    </xf>
    <xf numFmtId="0" fontId="10" fillId="0" borderId="10" xfId="68" applyFont="1" applyFill="1" applyBorder="1" applyAlignment="1">
      <alignment horizontal="justify" vertical="top" wrapText="1"/>
      <protection/>
    </xf>
    <xf numFmtId="0" fontId="10" fillId="0" borderId="10" xfId="68" applyFont="1" applyBorder="1">
      <alignment/>
      <protection/>
    </xf>
    <xf numFmtId="3" fontId="10" fillId="0" borderId="10" xfId="68" applyNumberFormat="1" applyFont="1" applyBorder="1" applyAlignment="1">
      <alignment horizontal="right" vertical="top" wrapText="1"/>
      <protection/>
    </xf>
    <xf numFmtId="3" fontId="10" fillId="0" borderId="10" xfId="68" applyNumberFormat="1" applyFont="1" applyBorder="1">
      <alignment/>
      <protection/>
    </xf>
    <xf numFmtId="0" fontId="10" fillId="0" borderId="10" xfId="68" applyFont="1" applyBorder="1" applyAlignment="1">
      <alignment horizontal="left" vertical="top" wrapText="1"/>
      <protection/>
    </xf>
    <xf numFmtId="3" fontId="10" fillId="0" borderId="10" xfId="68" applyNumberFormat="1" applyFont="1" applyBorder="1" applyAlignment="1">
      <alignment horizontal="right" wrapText="1"/>
      <protection/>
    </xf>
    <xf numFmtId="3" fontId="10" fillId="0" borderId="10" xfId="68" applyNumberFormat="1" applyFont="1" applyBorder="1" applyAlignment="1">
      <alignment/>
      <protection/>
    </xf>
    <xf numFmtId="0" fontId="9" fillId="0" borderId="10" xfId="68" applyFont="1" applyBorder="1" applyAlignment="1">
      <alignment horizontal="justify" vertical="top" wrapText="1"/>
      <protection/>
    </xf>
    <xf numFmtId="3" fontId="9" fillId="0" borderId="10" xfId="68" applyNumberFormat="1" applyFont="1" applyBorder="1" applyAlignment="1">
      <alignment horizontal="right" wrapText="1"/>
      <protection/>
    </xf>
    <xf numFmtId="0" fontId="10" fillId="0" borderId="0" xfId="68" applyFont="1" applyAlignment="1">
      <alignment horizontal="justify"/>
      <protection/>
    </xf>
    <xf numFmtId="0" fontId="10" fillId="0" borderId="31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3" fontId="75" fillId="0" borderId="31" xfId="0" applyNumberFormat="1" applyFont="1" applyBorder="1" applyAlignment="1">
      <alignment horizontal="center"/>
    </xf>
    <xf numFmtId="3" fontId="76" fillId="0" borderId="20" xfId="0" applyNumberFormat="1" applyFont="1" applyBorder="1" applyAlignment="1">
      <alignment horizontal="right"/>
    </xf>
    <xf numFmtId="3" fontId="76" fillId="0" borderId="20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3" fontId="74" fillId="0" borderId="12" xfId="0" applyNumberFormat="1" applyFont="1" applyBorder="1" applyAlignment="1">
      <alignment horizontal="center" vertical="center"/>
    </xf>
    <xf numFmtId="3" fontId="76" fillId="0" borderId="11" xfId="0" applyNumberFormat="1" applyFont="1" applyBorder="1" applyAlignment="1">
      <alignment horizontal="right"/>
    </xf>
    <xf numFmtId="3" fontId="75" fillId="0" borderId="12" xfId="0" applyNumberFormat="1" applyFont="1" applyBorder="1" applyAlignment="1">
      <alignment horizontal="center"/>
    </xf>
    <xf numFmtId="3" fontId="76" fillId="0" borderId="12" xfId="0" applyNumberFormat="1" applyFont="1" applyBorder="1" applyAlignment="1">
      <alignment horizontal="right"/>
    </xf>
    <xf numFmtId="3" fontId="78" fillId="0" borderId="32" xfId="0" applyNumberFormat="1" applyFont="1" applyBorder="1" applyAlignment="1">
      <alignment horizontal="center" vertical="center"/>
    </xf>
    <xf numFmtId="0" fontId="10" fillId="0" borderId="33" xfId="72" applyFont="1" applyBorder="1" applyAlignment="1">
      <alignment vertical="top" wrapText="1"/>
      <protection/>
    </xf>
    <xf numFmtId="0" fontId="10" fillId="0" borderId="33" xfId="72" applyFont="1" applyBorder="1" applyAlignment="1">
      <alignment horizontal="left" vertical="top" wrapText="1" indent="1"/>
      <protection/>
    </xf>
    <xf numFmtId="3" fontId="12" fillId="0" borderId="15" xfId="0" applyNumberFormat="1" applyFont="1" applyBorder="1" applyAlignment="1">
      <alignment horizontal="center" vertical="center"/>
    </xf>
    <xf numFmtId="0" fontId="17" fillId="0" borderId="18" xfId="72" applyFont="1" applyBorder="1" applyAlignment="1">
      <alignment vertical="top" wrapText="1"/>
      <protection/>
    </xf>
    <xf numFmtId="0" fontId="17" fillId="0" borderId="18" xfId="72" applyFont="1" applyBorder="1" applyAlignment="1">
      <alignment horizontal="left" vertical="top" wrapText="1" indent="1"/>
      <protection/>
    </xf>
    <xf numFmtId="0" fontId="10" fillId="0" borderId="15" xfId="72" applyFont="1" applyBorder="1" applyAlignment="1">
      <alignment horizontal="right" vertical="top" wrapText="1"/>
      <protection/>
    </xf>
    <xf numFmtId="3" fontId="76" fillId="0" borderId="13" xfId="0" applyNumberFormat="1" applyFont="1" applyBorder="1" applyAlignment="1">
      <alignment/>
    </xf>
    <xf numFmtId="49" fontId="17" fillId="0" borderId="15" xfId="72" applyNumberFormat="1" applyFont="1" applyBorder="1" applyAlignment="1">
      <alignment horizontal="left" vertical="center" wrapText="1"/>
      <protection/>
    </xf>
    <xf numFmtId="49" fontId="17" fillId="0" borderId="10" xfId="72" applyNumberFormat="1" applyFont="1" applyBorder="1" applyAlignment="1">
      <alignment horizontal="left" vertical="center" wrapText="1"/>
      <protection/>
    </xf>
    <xf numFmtId="0" fontId="25" fillId="0" borderId="15" xfId="0" applyFont="1" applyBorder="1" applyAlignment="1">
      <alignment/>
    </xf>
    <xf numFmtId="0" fontId="10" fillId="0" borderId="10" xfId="72" applyFont="1" applyBorder="1" applyAlignment="1">
      <alignment horizontal="left" vertical="top" wrapText="1" indent="1"/>
      <protection/>
    </xf>
    <xf numFmtId="0" fontId="29" fillId="0" borderId="0" xfId="68" applyFont="1" applyAlignment="1">
      <alignment horizontal="right"/>
      <protection/>
    </xf>
    <xf numFmtId="0" fontId="29" fillId="0" borderId="0" xfId="68" applyFont="1">
      <alignment/>
      <protection/>
    </xf>
    <xf numFmtId="0" fontId="28" fillId="0" borderId="0" xfId="68" applyFont="1" applyAlignment="1">
      <alignment horizontal="center"/>
      <protection/>
    </xf>
    <xf numFmtId="0" fontId="28" fillId="0" borderId="0" xfId="90" applyFont="1" applyAlignment="1">
      <alignment horizontal="center" vertical="center"/>
      <protection/>
    </xf>
    <xf numFmtId="0" fontId="28" fillId="0" borderId="0" xfId="7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28" fillId="0" borderId="34" xfId="72" applyFont="1" applyBorder="1" applyAlignment="1">
      <alignment horizontal="center" wrapText="1"/>
      <protection/>
    </xf>
    <xf numFmtId="0" fontId="9" fillId="0" borderId="10" xfId="72" applyFont="1" applyBorder="1" applyAlignment="1">
      <alignment horizontal="center" vertical="center" wrapText="1"/>
      <protection/>
    </xf>
    <xf numFmtId="0" fontId="29" fillId="0" borderId="0" xfId="90" applyNumberFormat="1" applyFont="1" applyAlignment="1">
      <alignment horizontal="right" vertical="center" wrapText="1"/>
      <protection/>
    </xf>
    <xf numFmtId="0" fontId="2" fillId="0" borderId="0" xfId="90" applyFont="1" applyAlignment="1">
      <alignment vertical="center" wrapText="1"/>
      <protection/>
    </xf>
    <xf numFmtId="0" fontId="0" fillId="0" borderId="0" xfId="0" applyAlignment="1">
      <alignment/>
    </xf>
    <xf numFmtId="0" fontId="2" fillId="0" borderId="0" xfId="68" applyNumberFormat="1" applyFont="1" applyAlignment="1">
      <alignment horizontal="right" vertical="center" wrapText="1"/>
      <protection/>
    </xf>
    <xf numFmtId="0" fontId="2" fillId="0" borderId="0" xfId="68" applyFont="1" applyAlignment="1">
      <alignment horizontal="right" wrapText="1"/>
      <protection/>
    </xf>
    <xf numFmtId="0" fontId="10" fillId="0" borderId="0" xfId="68" applyFont="1" applyAlignment="1">
      <alignment horizontal="justify"/>
      <protection/>
    </xf>
    <xf numFmtId="0" fontId="10" fillId="0" borderId="0" xfId="68" applyFont="1" applyAlignment="1">
      <alignment/>
      <protection/>
    </xf>
    <xf numFmtId="2" fontId="10" fillId="0" borderId="0" xfId="68" applyNumberFormat="1" applyFont="1" applyAlignment="1">
      <alignment horizontal="left"/>
      <protection/>
    </xf>
    <xf numFmtId="0" fontId="82" fillId="0" borderId="0" xfId="0" applyFont="1" applyAlignment="1">
      <alignment/>
    </xf>
    <xf numFmtId="0" fontId="29" fillId="0" borderId="0" xfId="68" applyFont="1" applyAlignment="1">
      <alignment horizontal="right"/>
      <protection/>
    </xf>
    <xf numFmtId="2" fontId="51" fillId="0" borderId="0" xfId="72" applyNumberFormat="1" applyFont="1" applyFill="1" applyBorder="1" applyAlignment="1">
      <alignment vertical="center" wrapText="1"/>
      <protection/>
    </xf>
    <xf numFmtId="3" fontId="52" fillId="0" borderId="0" xfId="0" applyNumberFormat="1" applyFont="1" applyFill="1" applyBorder="1" applyAlignment="1">
      <alignment horizontal="right"/>
    </xf>
  </cellXfs>
  <cellStyles count="8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Atdalītāji 10" xfId="34"/>
    <cellStyle name="Atdalītāji 11" xfId="35"/>
    <cellStyle name="Atdalītāji 12" xfId="36"/>
    <cellStyle name="Atdalītāji 13" xfId="37"/>
    <cellStyle name="Atdalītāji 14" xfId="38"/>
    <cellStyle name="Atdalītāji 15" xfId="39"/>
    <cellStyle name="Atdalītāji 16" xfId="40"/>
    <cellStyle name="Atdalītāji 17" xfId="41"/>
    <cellStyle name="Atdalītāji 18" xfId="42"/>
    <cellStyle name="Atdalītāji 2" xfId="43"/>
    <cellStyle name="Atdalītāji 3" xfId="44"/>
    <cellStyle name="Atdalītāji 4" xfId="45"/>
    <cellStyle name="Atdalītāji 5" xfId="46"/>
    <cellStyle name="Atdalītāji 6" xfId="47"/>
    <cellStyle name="Atdalītāji 7" xfId="48"/>
    <cellStyle name="Atdalītāji 8" xfId="49"/>
    <cellStyle name="Atdalītāji 9" xfId="50"/>
    <cellStyle name="Brīdinājuma teksts" xfId="51"/>
    <cellStyle name="Hyperlink" xfId="52"/>
    <cellStyle name="Ievade" xfId="53"/>
    <cellStyle name="Izcēlums1" xfId="54"/>
    <cellStyle name="Izcēlums2" xfId="55"/>
    <cellStyle name="Izcēlums3" xfId="56"/>
    <cellStyle name="Izcēlums4" xfId="57"/>
    <cellStyle name="Izcēlums5" xfId="58"/>
    <cellStyle name="Izcēlums6" xfId="59"/>
    <cellStyle name="Followed Hyperlink" xfId="60"/>
    <cellStyle name="Izvade" xfId="61"/>
    <cellStyle name="Comma" xfId="62"/>
    <cellStyle name="Comma [0]" xfId="63"/>
    <cellStyle name="Kopsumma" xfId="64"/>
    <cellStyle name="Labs" xfId="65"/>
    <cellStyle name="Neitrāls" xfId="66"/>
    <cellStyle name="Normal 2" xfId="67"/>
    <cellStyle name="Normal 3" xfId="68"/>
    <cellStyle name="Nosaukums" xfId="69"/>
    <cellStyle name="Parastais 2" xfId="70"/>
    <cellStyle name="Parastais 2 2" xfId="71"/>
    <cellStyle name="Parastais 3" xfId="72"/>
    <cellStyle name="Parastais 3 10" xfId="73"/>
    <cellStyle name="Parastais 3 11" xfId="74"/>
    <cellStyle name="Parastais 3 12" xfId="75"/>
    <cellStyle name="Parastais 3 13" xfId="76"/>
    <cellStyle name="Parastais 3 14" xfId="77"/>
    <cellStyle name="Parastais 3 15" xfId="78"/>
    <cellStyle name="Parastais 3 16" xfId="79"/>
    <cellStyle name="Parastais 3 17" xfId="80"/>
    <cellStyle name="Parastais 3 18" xfId="81"/>
    <cellStyle name="Parastais 3 2" xfId="82"/>
    <cellStyle name="Parastais 3 3" xfId="83"/>
    <cellStyle name="Parastais 3 4" xfId="84"/>
    <cellStyle name="Parastais 3 5" xfId="85"/>
    <cellStyle name="Parastais 3 6" xfId="86"/>
    <cellStyle name="Parastais 3 7" xfId="87"/>
    <cellStyle name="Parastais 3 8" xfId="88"/>
    <cellStyle name="Parastais 3 9" xfId="89"/>
    <cellStyle name="Parasts 3" xfId="90"/>
    <cellStyle name="Paskaidrojošs teksts" xfId="91"/>
    <cellStyle name="Pārbaudes šūna" xfId="92"/>
    <cellStyle name="Piezīme" xfId="93"/>
    <cellStyle name="Percent" xfId="94"/>
    <cellStyle name="Saistīta šūna" xfId="95"/>
    <cellStyle name="Slikts" xfId="96"/>
    <cellStyle name="Currency" xfId="97"/>
    <cellStyle name="Currency [0]" xfId="98"/>
    <cellStyle name="Virsraksts 1" xfId="99"/>
    <cellStyle name="Virsraksts 2" xfId="100"/>
    <cellStyle name="Virsraksts 3" xfId="101"/>
    <cellStyle name="Virsraksts 4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6"/>
  <sheetViews>
    <sheetView zoomScalePageLayoutView="0" workbookViewId="0" topLeftCell="A271">
      <selection activeCell="D288" sqref="D288"/>
    </sheetView>
  </sheetViews>
  <sheetFormatPr defaultColWidth="9.140625" defaultRowHeight="15"/>
  <cols>
    <col min="1" max="1" width="9.140625" style="13" customWidth="1"/>
    <col min="2" max="2" width="64.140625" style="13" customWidth="1"/>
    <col min="3" max="3" width="13.421875" style="13" customWidth="1"/>
    <col min="4" max="4" width="11.140625" style="13" customWidth="1"/>
    <col min="5" max="5" width="13.421875" style="13" customWidth="1"/>
    <col min="6" max="6" width="9.140625" style="13" customWidth="1"/>
    <col min="7" max="7" width="9.7109375" style="13" bestFit="1" customWidth="1"/>
    <col min="8" max="16384" width="9.140625" style="13" customWidth="1"/>
  </cols>
  <sheetData>
    <row r="1" spans="2:5" ht="15">
      <c r="B1" s="428" t="s">
        <v>866</v>
      </c>
      <c r="C1" s="428"/>
      <c r="D1" s="428"/>
      <c r="E1" s="428"/>
    </row>
    <row r="2" spans="1:5" ht="20.25" customHeight="1">
      <c r="A2" s="427" t="s">
        <v>680</v>
      </c>
      <c r="B2" s="427"/>
      <c r="C2" s="427"/>
      <c r="D2" s="29"/>
      <c r="E2" s="29"/>
    </row>
    <row r="3" spans="1:5" ht="68.25" customHeight="1">
      <c r="A3" s="32" t="s">
        <v>157</v>
      </c>
      <c r="B3" s="32" t="s">
        <v>158</v>
      </c>
      <c r="C3" s="33" t="s">
        <v>681</v>
      </c>
      <c r="D3" s="71" t="s">
        <v>799</v>
      </c>
      <c r="E3" s="71" t="s">
        <v>803</v>
      </c>
    </row>
    <row r="4" spans="1:5" ht="18.75" customHeight="1">
      <c r="A4" s="34" t="s">
        <v>159</v>
      </c>
      <c r="B4" s="32" t="s">
        <v>160</v>
      </c>
      <c r="C4" s="35">
        <f>C5+C8+C16</f>
        <v>11424032</v>
      </c>
      <c r="D4" s="35">
        <f>D5+D8+D16</f>
        <v>0</v>
      </c>
      <c r="E4" s="72">
        <f>D4+C4</f>
        <v>11424032</v>
      </c>
    </row>
    <row r="5" spans="1:5" ht="18" customHeight="1">
      <c r="A5" s="34" t="s">
        <v>161</v>
      </c>
      <c r="B5" s="34" t="s">
        <v>162</v>
      </c>
      <c r="C5" s="36">
        <f>C6</f>
        <v>10187817</v>
      </c>
      <c r="D5" s="36">
        <f>D6</f>
        <v>0</v>
      </c>
      <c r="E5" s="73">
        <f aca="true" t="shared" si="0" ref="E5:E68">D5+C5</f>
        <v>10187817</v>
      </c>
    </row>
    <row r="6" spans="1:5" ht="15" customHeight="1">
      <c r="A6" s="37" t="s">
        <v>163</v>
      </c>
      <c r="B6" s="38" t="s">
        <v>162</v>
      </c>
      <c r="C6" s="39">
        <f>SUM(C7:C7)</f>
        <v>10187817</v>
      </c>
      <c r="D6" s="39">
        <f>SUM(D7:D7)</f>
        <v>0</v>
      </c>
      <c r="E6" s="74">
        <f t="shared" si="0"/>
        <v>10187817</v>
      </c>
    </row>
    <row r="7" spans="1:5" ht="27" customHeight="1">
      <c r="A7" s="40" t="s">
        <v>164</v>
      </c>
      <c r="B7" s="41" t="s">
        <v>165</v>
      </c>
      <c r="C7" s="42">
        <v>10187817</v>
      </c>
      <c r="D7" s="74"/>
      <c r="E7" s="74">
        <f t="shared" si="0"/>
        <v>10187817</v>
      </c>
    </row>
    <row r="8" spans="1:5" ht="18.75" customHeight="1">
      <c r="A8" s="34" t="s">
        <v>166</v>
      </c>
      <c r="B8" s="34" t="s">
        <v>167</v>
      </c>
      <c r="C8" s="35">
        <f>C10+C11+C12+C13+C14+C15</f>
        <v>1180145</v>
      </c>
      <c r="D8" s="35">
        <f>D10+D11+D12+D13+D14+D15</f>
        <v>0</v>
      </c>
      <c r="E8" s="72">
        <f t="shared" si="0"/>
        <v>1180145</v>
      </c>
    </row>
    <row r="9" spans="1:5" ht="16.5" customHeight="1">
      <c r="A9" s="37" t="s">
        <v>298</v>
      </c>
      <c r="B9" s="38" t="s">
        <v>299</v>
      </c>
      <c r="C9" s="43">
        <f>C10+C11+C12+C13+C14+C15</f>
        <v>1180145</v>
      </c>
      <c r="D9" s="75"/>
      <c r="E9" s="76">
        <f t="shared" si="0"/>
        <v>1180145</v>
      </c>
    </row>
    <row r="10" spans="1:5" ht="16.5" customHeight="1">
      <c r="A10" s="44" t="s">
        <v>168</v>
      </c>
      <c r="B10" s="38" t="s">
        <v>169</v>
      </c>
      <c r="C10" s="39">
        <v>865925</v>
      </c>
      <c r="D10" s="75"/>
      <c r="E10" s="74">
        <f t="shared" si="0"/>
        <v>865925</v>
      </c>
    </row>
    <row r="11" spans="1:5" ht="16.5" customHeight="1">
      <c r="A11" s="44" t="s">
        <v>170</v>
      </c>
      <c r="B11" s="38" t="s">
        <v>171</v>
      </c>
      <c r="C11" s="39">
        <v>85000</v>
      </c>
      <c r="D11" s="75"/>
      <c r="E11" s="74">
        <f t="shared" si="0"/>
        <v>85000</v>
      </c>
    </row>
    <row r="12" spans="1:5" ht="15" customHeight="1">
      <c r="A12" s="44" t="s">
        <v>172</v>
      </c>
      <c r="B12" s="38" t="s">
        <v>771</v>
      </c>
      <c r="C12" s="39">
        <v>141256</v>
      </c>
      <c r="D12" s="75"/>
      <c r="E12" s="74">
        <f t="shared" si="0"/>
        <v>141256</v>
      </c>
    </row>
    <row r="13" spans="1:5" ht="15" customHeight="1">
      <c r="A13" s="44" t="s">
        <v>173</v>
      </c>
      <c r="B13" s="38" t="s">
        <v>174</v>
      </c>
      <c r="C13" s="39">
        <v>7500</v>
      </c>
      <c r="D13" s="52"/>
      <c r="E13" s="74">
        <f t="shared" si="0"/>
        <v>7500</v>
      </c>
    </row>
    <row r="14" spans="1:5" ht="28.5" customHeight="1">
      <c r="A14" s="44" t="s">
        <v>175</v>
      </c>
      <c r="B14" s="45" t="s">
        <v>772</v>
      </c>
      <c r="C14" s="39">
        <v>69464</v>
      </c>
      <c r="D14" s="52"/>
      <c r="E14" s="74">
        <f t="shared" si="0"/>
        <v>69464</v>
      </c>
    </row>
    <row r="15" spans="1:5" ht="15" customHeight="1">
      <c r="A15" s="44" t="s">
        <v>176</v>
      </c>
      <c r="B15" s="45" t="s">
        <v>773</v>
      </c>
      <c r="C15" s="39">
        <v>11000</v>
      </c>
      <c r="D15" s="52"/>
      <c r="E15" s="74">
        <f t="shared" si="0"/>
        <v>11000</v>
      </c>
    </row>
    <row r="16" spans="1:5" ht="15" customHeight="1">
      <c r="A16" s="34" t="s">
        <v>177</v>
      </c>
      <c r="B16" s="34" t="s">
        <v>178</v>
      </c>
      <c r="C16" s="35">
        <f>C17</f>
        <v>56070</v>
      </c>
      <c r="D16" s="35">
        <f>D17</f>
        <v>0</v>
      </c>
      <c r="E16" s="72">
        <f t="shared" si="0"/>
        <v>56070</v>
      </c>
    </row>
    <row r="17" spans="1:5" ht="15" customHeight="1">
      <c r="A17" s="37" t="s">
        <v>179</v>
      </c>
      <c r="B17" s="38" t="s">
        <v>682</v>
      </c>
      <c r="C17" s="39">
        <v>56070</v>
      </c>
      <c r="D17" s="52"/>
      <c r="E17" s="76">
        <f t="shared" si="0"/>
        <v>56070</v>
      </c>
    </row>
    <row r="18" spans="1:5" ht="15" customHeight="1">
      <c r="A18" s="46" t="s">
        <v>180</v>
      </c>
      <c r="B18" s="32" t="s">
        <v>181</v>
      </c>
      <c r="C18" s="35">
        <f>C19+C22+C40+C42+C57</f>
        <v>163320</v>
      </c>
      <c r="D18" s="35">
        <f>D19+D22+D40+D42+D57</f>
        <v>14338</v>
      </c>
      <c r="E18" s="72">
        <f t="shared" si="0"/>
        <v>177658</v>
      </c>
    </row>
    <row r="19" spans="1:5" ht="15" customHeight="1">
      <c r="A19" s="46" t="s">
        <v>182</v>
      </c>
      <c r="B19" s="34" t="s">
        <v>183</v>
      </c>
      <c r="C19" s="36">
        <f>C20+C21</f>
        <v>7000</v>
      </c>
      <c r="D19" s="36">
        <f>D20+D21</f>
        <v>0</v>
      </c>
      <c r="E19" s="73">
        <f t="shared" si="0"/>
        <v>7000</v>
      </c>
    </row>
    <row r="20" spans="1:5" ht="16.5" customHeight="1">
      <c r="A20" s="44" t="s">
        <v>831</v>
      </c>
      <c r="B20" s="45" t="s">
        <v>832</v>
      </c>
      <c r="C20" s="39"/>
      <c r="D20" s="52">
        <v>7000</v>
      </c>
      <c r="E20" s="74">
        <f>D20+C20</f>
        <v>7000</v>
      </c>
    </row>
    <row r="21" spans="1:5" ht="15" customHeight="1">
      <c r="A21" s="44" t="s">
        <v>184</v>
      </c>
      <c r="B21" s="45" t="s">
        <v>185</v>
      </c>
      <c r="C21" s="39">
        <v>7000</v>
      </c>
      <c r="D21" s="52">
        <v>-7000</v>
      </c>
      <c r="E21" s="74">
        <f t="shared" si="0"/>
        <v>0</v>
      </c>
    </row>
    <row r="22" spans="1:5" ht="15" customHeight="1">
      <c r="A22" s="34" t="s">
        <v>186</v>
      </c>
      <c r="B22" s="34" t="s">
        <v>774</v>
      </c>
      <c r="C22" s="35">
        <f>C23+C27</f>
        <v>23600</v>
      </c>
      <c r="D22" s="35">
        <f>D23+D27</f>
        <v>30</v>
      </c>
      <c r="E22" s="72">
        <f t="shared" si="0"/>
        <v>23630</v>
      </c>
    </row>
    <row r="23" spans="1:5" ht="15" customHeight="1">
      <c r="A23" s="37" t="s">
        <v>187</v>
      </c>
      <c r="B23" s="38" t="s">
        <v>290</v>
      </c>
      <c r="C23" s="43">
        <f>C24+C25+C26</f>
        <v>12100</v>
      </c>
      <c r="D23" s="43">
        <f>D24+D25+D26</f>
        <v>30</v>
      </c>
      <c r="E23" s="76">
        <f t="shared" si="0"/>
        <v>12130</v>
      </c>
    </row>
    <row r="24" spans="1:5" ht="15" customHeight="1">
      <c r="A24" s="44" t="s">
        <v>188</v>
      </c>
      <c r="B24" s="38" t="s">
        <v>683</v>
      </c>
      <c r="C24" s="39">
        <v>9300</v>
      </c>
      <c r="D24" s="52"/>
      <c r="E24" s="74">
        <f t="shared" si="0"/>
        <v>9300</v>
      </c>
    </row>
    <row r="25" spans="1:5" ht="30" customHeight="1">
      <c r="A25" s="44" t="s">
        <v>189</v>
      </c>
      <c r="B25" s="38" t="s">
        <v>775</v>
      </c>
      <c r="C25" s="39">
        <v>2000</v>
      </c>
      <c r="D25" s="75"/>
      <c r="E25" s="74">
        <f t="shared" si="0"/>
        <v>2000</v>
      </c>
    </row>
    <row r="26" spans="1:5" ht="15" customHeight="1">
      <c r="A26" s="44" t="s">
        <v>190</v>
      </c>
      <c r="B26" s="38" t="s">
        <v>684</v>
      </c>
      <c r="C26" s="43">
        <v>800</v>
      </c>
      <c r="D26" s="75">
        <v>30</v>
      </c>
      <c r="E26" s="76">
        <f t="shared" si="0"/>
        <v>830</v>
      </c>
    </row>
    <row r="27" spans="1:5" ht="15" customHeight="1">
      <c r="A27" s="37" t="s">
        <v>191</v>
      </c>
      <c r="B27" s="38" t="s">
        <v>289</v>
      </c>
      <c r="C27" s="43">
        <f>C28+C37+C39+C38</f>
        <v>11500</v>
      </c>
      <c r="D27" s="43">
        <f>D28+D37+D39+D38</f>
        <v>0</v>
      </c>
      <c r="E27" s="76">
        <f t="shared" si="0"/>
        <v>11500</v>
      </c>
    </row>
    <row r="28" spans="1:5" ht="15" customHeight="1">
      <c r="A28" s="44" t="s">
        <v>192</v>
      </c>
      <c r="B28" s="38" t="s">
        <v>288</v>
      </c>
      <c r="C28" s="43">
        <f>SUM(C29:C36)</f>
        <v>5300</v>
      </c>
      <c r="D28" s="43">
        <f>SUM(D29:D36)</f>
        <v>0</v>
      </c>
      <c r="E28" s="76">
        <f t="shared" si="0"/>
        <v>5300</v>
      </c>
    </row>
    <row r="29" spans="1:5" ht="15" customHeight="1">
      <c r="A29" s="44"/>
      <c r="B29" s="45" t="s">
        <v>1</v>
      </c>
      <c r="C29" s="39">
        <v>200</v>
      </c>
      <c r="D29" s="52"/>
      <c r="E29" s="74">
        <f t="shared" si="0"/>
        <v>200</v>
      </c>
    </row>
    <row r="30" spans="1:5" ht="15" customHeight="1">
      <c r="A30" s="44"/>
      <c r="B30" s="45" t="s">
        <v>3</v>
      </c>
      <c r="C30" s="39">
        <v>50</v>
      </c>
      <c r="D30" s="52"/>
      <c r="E30" s="74">
        <f t="shared" si="0"/>
        <v>50</v>
      </c>
    </row>
    <row r="31" spans="1:5" ht="15" customHeight="1">
      <c r="A31" s="44"/>
      <c r="B31" s="45" t="s">
        <v>4</v>
      </c>
      <c r="C31" s="39">
        <v>50</v>
      </c>
      <c r="D31" s="52"/>
      <c r="E31" s="74">
        <f t="shared" si="0"/>
        <v>50</v>
      </c>
    </row>
    <row r="32" spans="1:5" ht="15" customHeight="1">
      <c r="A32" s="44"/>
      <c r="B32" s="45" t="s">
        <v>7</v>
      </c>
      <c r="C32" s="39">
        <v>300</v>
      </c>
      <c r="D32" s="52"/>
      <c r="E32" s="74">
        <f t="shared" si="0"/>
        <v>300</v>
      </c>
    </row>
    <row r="33" spans="1:5" ht="15" customHeight="1">
      <c r="A33" s="44"/>
      <c r="B33" s="45" t="s">
        <v>8</v>
      </c>
      <c r="C33" s="39">
        <v>50</v>
      </c>
      <c r="D33" s="52"/>
      <c r="E33" s="74">
        <f t="shared" si="0"/>
        <v>50</v>
      </c>
    </row>
    <row r="34" spans="1:5" ht="15" customHeight="1">
      <c r="A34" s="44"/>
      <c r="B34" s="45" t="s">
        <v>9</v>
      </c>
      <c r="C34" s="39">
        <v>150</v>
      </c>
      <c r="D34" s="52"/>
      <c r="E34" s="74">
        <f t="shared" si="0"/>
        <v>150</v>
      </c>
    </row>
    <row r="35" spans="1:5" ht="15" customHeight="1">
      <c r="A35" s="44"/>
      <c r="B35" s="45" t="s">
        <v>12</v>
      </c>
      <c r="C35" s="39">
        <v>500</v>
      </c>
      <c r="D35" s="52"/>
      <c r="E35" s="74">
        <f t="shared" si="0"/>
        <v>500</v>
      </c>
    </row>
    <row r="36" spans="1:5" ht="15" customHeight="1">
      <c r="A36" s="44"/>
      <c r="B36" s="45" t="s">
        <v>193</v>
      </c>
      <c r="C36" s="39">
        <v>4000</v>
      </c>
      <c r="D36" s="52"/>
      <c r="E36" s="74">
        <f t="shared" si="0"/>
        <v>4000</v>
      </c>
    </row>
    <row r="37" spans="1:5" ht="15" customHeight="1">
      <c r="A37" s="44" t="s">
        <v>194</v>
      </c>
      <c r="B37" s="45" t="s">
        <v>291</v>
      </c>
      <c r="C37" s="43">
        <v>100</v>
      </c>
      <c r="D37" s="52"/>
      <c r="E37" s="76">
        <f t="shared" si="0"/>
        <v>100</v>
      </c>
    </row>
    <row r="38" spans="1:5" ht="15" customHeight="1">
      <c r="A38" s="44" t="s">
        <v>287</v>
      </c>
      <c r="B38" s="45" t="s">
        <v>292</v>
      </c>
      <c r="C38" s="43">
        <v>400</v>
      </c>
      <c r="D38" s="52"/>
      <c r="E38" s="76">
        <f t="shared" si="0"/>
        <v>400</v>
      </c>
    </row>
    <row r="39" spans="1:5" ht="25.5" customHeight="1">
      <c r="A39" s="44" t="s">
        <v>195</v>
      </c>
      <c r="B39" s="45" t="s">
        <v>776</v>
      </c>
      <c r="C39" s="43">
        <v>5700</v>
      </c>
      <c r="D39" s="52"/>
      <c r="E39" s="76">
        <f t="shared" si="0"/>
        <v>5700</v>
      </c>
    </row>
    <row r="40" spans="1:5" ht="15" customHeight="1">
      <c r="A40" s="46" t="s">
        <v>196</v>
      </c>
      <c r="B40" s="34" t="s">
        <v>293</v>
      </c>
      <c r="C40" s="35">
        <f>C41</f>
        <v>4500</v>
      </c>
      <c r="D40" s="35">
        <f>D41</f>
        <v>0</v>
      </c>
      <c r="E40" s="72">
        <f t="shared" si="0"/>
        <v>4500</v>
      </c>
    </row>
    <row r="41" spans="1:5" ht="16.5" customHeight="1">
      <c r="A41" s="47" t="s">
        <v>197</v>
      </c>
      <c r="B41" s="41" t="s">
        <v>294</v>
      </c>
      <c r="C41" s="43">
        <v>4500</v>
      </c>
      <c r="D41" s="75"/>
      <c r="E41" s="76">
        <f t="shared" si="0"/>
        <v>4500</v>
      </c>
    </row>
    <row r="42" spans="1:5" ht="16.5" customHeight="1">
      <c r="A42" s="46" t="s">
        <v>198</v>
      </c>
      <c r="B42" s="34" t="s">
        <v>199</v>
      </c>
      <c r="C42" s="35">
        <f>C44+C43+C51</f>
        <v>2020</v>
      </c>
      <c r="D42" s="35">
        <f>D44+D43+D51</f>
        <v>14308</v>
      </c>
      <c r="E42" s="72">
        <f t="shared" si="0"/>
        <v>16328</v>
      </c>
    </row>
    <row r="43" spans="1:5" ht="27.75" customHeight="1">
      <c r="A43" s="44" t="s">
        <v>685</v>
      </c>
      <c r="B43" s="38" t="s">
        <v>686</v>
      </c>
      <c r="C43" s="48">
        <v>350</v>
      </c>
      <c r="D43" s="75"/>
      <c r="E43" s="76">
        <f t="shared" si="0"/>
        <v>350</v>
      </c>
    </row>
    <row r="44" spans="1:5" ht="27.75" customHeight="1">
      <c r="A44" s="44" t="s">
        <v>200</v>
      </c>
      <c r="B44" s="38" t="s">
        <v>295</v>
      </c>
      <c r="C44" s="43">
        <f>SUM(C45:C50)</f>
        <v>1670</v>
      </c>
      <c r="D44" s="43">
        <f>SUM(D45:D50)</f>
        <v>0</v>
      </c>
      <c r="E44" s="76">
        <f t="shared" si="0"/>
        <v>1670</v>
      </c>
    </row>
    <row r="45" spans="1:5" ht="14.25" customHeight="1">
      <c r="A45" s="44"/>
      <c r="B45" s="45" t="s">
        <v>0</v>
      </c>
      <c r="C45" s="39">
        <v>120</v>
      </c>
      <c r="D45" s="75"/>
      <c r="E45" s="74">
        <f t="shared" si="0"/>
        <v>120</v>
      </c>
    </row>
    <row r="46" spans="1:5" ht="15" customHeight="1">
      <c r="A46" s="44"/>
      <c r="B46" s="45" t="s">
        <v>2</v>
      </c>
      <c r="C46" s="39">
        <v>240</v>
      </c>
      <c r="D46" s="75"/>
      <c r="E46" s="74">
        <f t="shared" si="0"/>
        <v>240</v>
      </c>
    </row>
    <row r="47" spans="1:5" ht="15" customHeight="1">
      <c r="A47" s="44"/>
      <c r="B47" s="45" t="s">
        <v>7</v>
      </c>
      <c r="C47" s="39">
        <v>80</v>
      </c>
      <c r="D47" s="52"/>
      <c r="E47" s="74">
        <f t="shared" si="0"/>
        <v>80</v>
      </c>
    </row>
    <row r="48" spans="1:5" ht="15" customHeight="1">
      <c r="A48" s="44"/>
      <c r="B48" s="45" t="s">
        <v>8</v>
      </c>
      <c r="C48" s="39">
        <v>30</v>
      </c>
      <c r="D48" s="52"/>
      <c r="E48" s="74">
        <f t="shared" si="0"/>
        <v>30</v>
      </c>
    </row>
    <row r="49" spans="1:5" ht="15" customHeight="1">
      <c r="A49" s="44"/>
      <c r="B49" s="45" t="s">
        <v>12</v>
      </c>
      <c r="C49" s="39">
        <v>1000</v>
      </c>
      <c r="D49" s="52"/>
      <c r="E49" s="74">
        <f t="shared" si="0"/>
        <v>1000</v>
      </c>
    </row>
    <row r="50" spans="1:5" ht="15" customHeight="1">
      <c r="A50" s="44"/>
      <c r="B50" s="45" t="s">
        <v>13</v>
      </c>
      <c r="C50" s="39">
        <v>200</v>
      </c>
      <c r="D50" s="52"/>
      <c r="E50" s="74">
        <f t="shared" si="0"/>
        <v>200</v>
      </c>
    </row>
    <row r="51" spans="1:5" ht="15" customHeight="1">
      <c r="A51" s="37" t="s">
        <v>787</v>
      </c>
      <c r="B51" s="45" t="s">
        <v>798</v>
      </c>
      <c r="C51" s="43">
        <f>C52+C54</f>
        <v>0</v>
      </c>
      <c r="D51" s="43">
        <f>D52+D54</f>
        <v>14308</v>
      </c>
      <c r="E51" s="72">
        <f t="shared" si="0"/>
        <v>14308</v>
      </c>
    </row>
    <row r="52" spans="1:5" ht="15" customHeight="1">
      <c r="A52" s="44" t="s">
        <v>788</v>
      </c>
      <c r="B52" s="45" t="s">
        <v>789</v>
      </c>
      <c r="C52" s="39">
        <f>C53</f>
        <v>0</v>
      </c>
      <c r="D52" s="39">
        <f>D53</f>
        <v>1370</v>
      </c>
      <c r="E52" s="74">
        <f t="shared" si="0"/>
        <v>1370</v>
      </c>
    </row>
    <row r="53" spans="1:5" ht="15" customHeight="1">
      <c r="A53" s="44" t="s">
        <v>790</v>
      </c>
      <c r="B53" s="45" t="s">
        <v>791</v>
      </c>
      <c r="C53" s="39"/>
      <c r="D53" s="52">
        <v>1370</v>
      </c>
      <c r="E53" s="74">
        <f t="shared" si="0"/>
        <v>1370</v>
      </c>
    </row>
    <row r="54" spans="1:5" ht="15" customHeight="1">
      <c r="A54" s="44" t="s">
        <v>792</v>
      </c>
      <c r="B54" s="45" t="s">
        <v>793</v>
      </c>
      <c r="C54" s="39">
        <f>C55+C56</f>
        <v>0</v>
      </c>
      <c r="D54" s="39">
        <f>D55+D56</f>
        <v>12938</v>
      </c>
      <c r="E54" s="74">
        <f t="shared" si="0"/>
        <v>12938</v>
      </c>
    </row>
    <row r="55" spans="1:5" ht="15" customHeight="1">
      <c r="A55" s="44" t="s">
        <v>794</v>
      </c>
      <c r="B55" s="45" t="s">
        <v>795</v>
      </c>
      <c r="C55" s="39"/>
      <c r="D55" s="52">
        <v>1200</v>
      </c>
      <c r="E55" s="74">
        <f t="shared" si="0"/>
        <v>1200</v>
      </c>
    </row>
    <row r="56" spans="1:5" ht="15" customHeight="1">
      <c r="A56" s="44" t="s">
        <v>796</v>
      </c>
      <c r="B56" s="45" t="s">
        <v>797</v>
      </c>
      <c r="C56" s="39"/>
      <c r="D56" s="52">
        <v>11738</v>
      </c>
      <c r="E56" s="74">
        <f t="shared" si="0"/>
        <v>11738</v>
      </c>
    </row>
    <row r="57" spans="1:5" ht="30" customHeight="1">
      <c r="A57" s="46" t="s">
        <v>201</v>
      </c>
      <c r="B57" s="34" t="s">
        <v>296</v>
      </c>
      <c r="C57" s="35">
        <f>C58</f>
        <v>126200</v>
      </c>
      <c r="D57" s="35">
        <f>D58</f>
        <v>0</v>
      </c>
      <c r="E57" s="72">
        <f t="shared" si="0"/>
        <v>126200</v>
      </c>
    </row>
    <row r="58" spans="1:5" ht="15" customHeight="1">
      <c r="A58" s="37" t="s">
        <v>202</v>
      </c>
      <c r="B58" s="38" t="s">
        <v>297</v>
      </c>
      <c r="C58" s="49">
        <v>126200</v>
      </c>
      <c r="D58" s="52"/>
      <c r="E58" s="76">
        <f t="shared" si="0"/>
        <v>126200</v>
      </c>
    </row>
    <row r="59" spans="1:5" ht="15" customHeight="1">
      <c r="A59" s="34" t="s">
        <v>203</v>
      </c>
      <c r="B59" s="32" t="s">
        <v>204</v>
      </c>
      <c r="C59" s="35">
        <f>C60+C117</f>
        <v>8153954</v>
      </c>
      <c r="D59" s="35">
        <f>D60+D117</f>
        <v>294597</v>
      </c>
      <c r="E59" s="72">
        <f t="shared" si="0"/>
        <v>8448551</v>
      </c>
    </row>
    <row r="60" spans="1:5" ht="15" customHeight="1">
      <c r="A60" s="46" t="s">
        <v>205</v>
      </c>
      <c r="B60" s="34" t="s">
        <v>206</v>
      </c>
      <c r="C60" s="35">
        <f>C61+C85+C109+C110+C111</f>
        <v>7933954</v>
      </c>
      <c r="D60" s="35">
        <f>D61+D85+D109+D110+D111</f>
        <v>294597</v>
      </c>
      <c r="E60" s="72">
        <f t="shared" si="0"/>
        <v>8228551</v>
      </c>
    </row>
    <row r="61" spans="1:5" ht="15" customHeight="1">
      <c r="A61" s="37" t="s">
        <v>207</v>
      </c>
      <c r="B61" s="38" t="s">
        <v>777</v>
      </c>
      <c r="C61" s="43">
        <f>C62+C69</f>
        <v>3938003</v>
      </c>
      <c r="D61" s="43">
        <f>D62+D69</f>
        <v>6342</v>
      </c>
      <c r="E61" s="76">
        <f t="shared" si="0"/>
        <v>3944345</v>
      </c>
    </row>
    <row r="62" spans="1:5" ht="15" customHeight="1">
      <c r="A62" s="37"/>
      <c r="B62" s="45" t="s">
        <v>208</v>
      </c>
      <c r="C62" s="43">
        <f>C63+C65+C66+C67+C64+C68</f>
        <v>35370</v>
      </c>
      <c r="D62" s="43">
        <f>D63+D65+D66+D67+D64+D68</f>
        <v>0</v>
      </c>
      <c r="E62" s="76">
        <f t="shared" si="0"/>
        <v>35370</v>
      </c>
    </row>
    <row r="63" spans="1:5" ht="15" customHeight="1">
      <c r="A63" s="37"/>
      <c r="B63" s="45" t="s">
        <v>209</v>
      </c>
      <c r="C63" s="39">
        <v>5895</v>
      </c>
      <c r="D63" s="52"/>
      <c r="E63" s="74">
        <f t="shared" si="0"/>
        <v>5895</v>
      </c>
    </row>
    <row r="64" spans="1:5" ht="15" customHeight="1">
      <c r="A64" s="37"/>
      <c r="B64" s="45" t="s">
        <v>210</v>
      </c>
      <c r="C64" s="39">
        <v>5895</v>
      </c>
      <c r="D64" s="75"/>
      <c r="E64" s="74">
        <f t="shared" si="0"/>
        <v>5895</v>
      </c>
    </row>
    <row r="65" spans="1:5" ht="15" customHeight="1">
      <c r="A65" s="37"/>
      <c r="B65" s="45" t="s">
        <v>371</v>
      </c>
      <c r="C65" s="39">
        <v>5895</v>
      </c>
      <c r="D65" s="75"/>
      <c r="E65" s="74">
        <f t="shared" si="0"/>
        <v>5895</v>
      </c>
    </row>
    <row r="66" spans="1:5" ht="15" customHeight="1">
      <c r="A66" s="37"/>
      <c r="B66" s="45" t="s">
        <v>211</v>
      </c>
      <c r="C66" s="39">
        <v>5895</v>
      </c>
      <c r="D66" s="75"/>
      <c r="E66" s="74">
        <f t="shared" si="0"/>
        <v>5895</v>
      </c>
    </row>
    <row r="67" spans="1:5" ht="15" customHeight="1">
      <c r="A67" s="37"/>
      <c r="B67" s="45" t="s">
        <v>212</v>
      </c>
      <c r="C67" s="39">
        <v>5895</v>
      </c>
      <c r="D67" s="75"/>
      <c r="E67" s="74">
        <f t="shared" si="0"/>
        <v>5895</v>
      </c>
    </row>
    <row r="68" spans="1:5" ht="15.75" customHeight="1">
      <c r="A68" s="37"/>
      <c r="B68" s="45" t="s">
        <v>267</v>
      </c>
      <c r="C68" s="39">
        <v>5895</v>
      </c>
      <c r="D68" s="72"/>
      <c r="E68" s="74">
        <f t="shared" si="0"/>
        <v>5895</v>
      </c>
    </row>
    <row r="69" spans="1:5" ht="15" customHeight="1">
      <c r="A69" s="37"/>
      <c r="B69" s="45" t="s">
        <v>687</v>
      </c>
      <c r="C69" s="43">
        <f>SUM(C70:C84)</f>
        <v>3902633</v>
      </c>
      <c r="D69" s="43">
        <f>SUM(D70:D84)</f>
        <v>6342</v>
      </c>
      <c r="E69" s="72">
        <f aca="true" t="shared" si="1" ref="E69:E153">D69+C69</f>
        <v>3908975</v>
      </c>
    </row>
    <row r="70" spans="1:5" ht="15" customHeight="1">
      <c r="A70" s="37"/>
      <c r="B70" s="45" t="s">
        <v>213</v>
      </c>
      <c r="C70" s="39">
        <v>18876</v>
      </c>
      <c r="D70" s="75"/>
      <c r="E70" s="74">
        <f t="shared" si="1"/>
        <v>18876</v>
      </c>
    </row>
    <row r="71" spans="1:5" ht="15" customHeight="1">
      <c r="A71" s="37"/>
      <c r="B71" s="45" t="s">
        <v>688</v>
      </c>
      <c r="C71" s="39">
        <v>6500</v>
      </c>
      <c r="D71" s="52"/>
      <c r="E71" s="74">
        <f t="shared" si="1"/>
        <v>6500</v>
      </c>
    </row>
    <row r="72" spans="1:5" ht="12.75" customHeight="1">
      <c r="A72" s="37"/>
      <c r="B72" s="45" t="s">
        <v>214</v>
      </c>
      <c r="C72" s="39">
        <v>55000</v>
      </c>
      <c r="D72" s="72"/>
      <c r="E72" s="74">
        <f t="shared" si="1"/>
        <v>55000</v>
      </c>
    </row>
    <row r="73" spans="1:5" ht="27.75" customHeight="1">
      <c r="A73" s="37"/>
      <c r="B73" s="45" t="s">
        <v>215</v>
      </c>
      <c r="C73" s="39">
        <v>2000128</v>
      </c>
      <c r="D73" s="75"/>
      <c r="E73" s="74">
        <f t="shared" si="1"/>
        <v>2000128</v>
      </c>
    </row>
    <row r="74" spans="1:5" ht="15" customHeight="1">
      <c r="A74" s="37"/>
      <c r="B74" s="45" t="s">
        <v>216</v>
      </c>
      <c r="C74" s="39">
        <v>721567</v>
      </c>
      <c r="D74" s="52"/>
      <c r="E74" s="74">
        <f t="shared" si="1"/>
        <v>721567</v>
      </c>
    </row>
    <row r="75" spans="1:5" ht="15" customHeight="1">
      <c r="A75" s="37"/>
      <c r="B75" s="45" t="s">
        <v>217</v>
      </c>
      <c r="C75" s="39">
        <v>97394</v>
      </c>
      <c r="D75" s="52"/>
      <c r="E75" s="74">
        <f t="shared" si="1"/>
        <v>97394</v>
      </c>
    </row>
    <row r="76" spans="1:5" ht="15" customHeight="1">
      <c r="A76" s="37"/>
      <c r="B76" s="45" t="s">
        <v>218</v>
      </c>
      <c r="C76" s="39">
        <v>346788</v>
      </c>
      <c r="D76" s="52"/>
      <c r="E76" s="74">
        <f t="shared" si="1"/>
        <v>346788</v>
      </c>
    </row>
    <row r="77" spans="1:5" ht="15" customHeight="1">
      <c r="A77" s="37"/>
      <c r="B77" s="45" t="s">
        <v>219</v>
      </c>
      <c r="C77" s="39">
        <v>186426</v>
      </c>
      <c r="D77" s="52"/>
      <c r="E77" s="74">
        <f t="shared" si="1"/>
        <v>186426</v>
      </c>
    </row>
    <row r="78" spans="1:5" ht="15" customHeight="1">
      <c r="A78" s="37"/>
      <c r="B78" s="45" t="s">
        <v>286</v>
      </c>
      <c r="C78" s="39">
        <v>51309</v>
      </c>
      <c r="D78" s="52"/>
      <c r="E78" s="74">
        <f t="shared" si="1"/>
        <v>51309</v>
      </c>
    </row>
    <row r="79" spans="1:5" ht="15" customHeight="1">
      <c r="A79" s="37"/>
      <c r="B79" s="45" t="s">
        <v>285</v>
      </c>
      <c r="C79" s="39">
        <v>128842</v>
      </c>
      <c r="D79" s="52"/>
      <c r="E79" s="74">
        <f t="shared" si="1"/>
        <v>128842</v>
      </c>
    </row>
    <row r="80" spans="1:5" ht="15" customHeight="1">
      <c r="A80" s="37"/>
      <c r="B80" s="45" t="s">
        <v>848</v>
      </c>
      <c r="C80" s="39"/>
      <c r="D80" s="52">
        <v>2594</v>
      </c>
      <c r="E80" s="74">
        <f t="shared" si="1"/>
        <v>2594</v>
      </c>
    </row>
    <row r="81" spans="1:5" ht="15" customHeight="1">
      <c r="A81" s="37"/>
      <c r="B81" s="45" t="s">
        <v>847</v>
      </c>
      <c r="C81" s="39"/>
      <c r="D81" s="52">
        <v>3748</v>
      </c>
      <c r="E81" s="74">
        <f t="shared" si="1"/>
        <v>3748</v>
      </c>
    </row>
    <row r="82" spans="1:5" ht="15" customHeight="1">
      <c r="A82" s="37"/>
      <c r="B82" s="45" t="s">
        <v>220</v>
      </c>
      <c r="C82" s="39">
        <v>150233</v>
      </c>
      <c r="D82" s="52"/>
      <c r="E82" s="74">
        <f t="shared" si="1"/>
        <v>150233</v>
      </c>
    </row>
    <row r="83" spans="1:5" ht="15.75" customHeight="1">
      <c r="A83" s="37"/>
      <c r="B83" s="45" t="s">
        <v>689</v>
      </c>
      <c r="C83" s="39">
        <v>46233</v>
      </c>
      <c r="D83" s="72"/>
      <c r="E83" s="74">
        <f t="shared" si="1"/>
        <v>46233</v>
      </c>
    </row>
    <row r="84" spans="1:5" ht="15" customHeight="1">
      <c r="A84" s="37"/>
      <c r="B84" s="45" t="s">
        <v>300</v>
      </c>
      <c r="C84" s="39">
        <v>93337</v>
      </c>
      <c r="D84" s="75"/>
      <c r="E84" s="74">
        <f t="shared" si="1"/>
        <v>93337</v>
      </c>
    </row>
    <row r="85" spans="1:5" ht="41.25" customHeight="1">
      <c r="A85" s="37" t="s">
        <v>221</v>
      </c>
      <c r="B85" s="38" t="s">
        <v>808</v>
      </c>
      <c r="C85" s="43">
        <f>SUM(C86:C108)</f>
        <v>250745</v>
      </c>
      <c r="D85" s="43">
        <f>SUM(D86:D108)</f>
        <v>276858</v>
      </c>
      <c r="E85" s="75">
        <f t="shared" si="1"/>
        <v>527603</v>
      </c>
    </row>
    <row r="86" spans="1:5" ht="27.75" customHeight="1">
      <c r="A86" s="50"/>
      <c r="B86" s="51" t="s">
        <v>660</v>
      </c>
      <c r="C86" s="52">
        <v>47404</v>
      </c>
      <c r="D86" s="75">
        <v>-15470</v>
      </c>
      <c r="E86" s="52">
        <f t="shared" si="1"/>
        <v>31934</v>
      </c>
    </row>
    <row r="87" spans="1:5" ht="27.75" customHeight="1">
      <c r="A87" s="50"/>
      <c r="B87" s="51" t="s">
        <v>828</v>
      </c>
      <c r="C87" s="52">
        <v>0</v>
      </c>
      <c r="D87" s="75">
        <v>182456</v>
      </c>
      <c r="E87" s="52">
        <f t="shared" si="1"/>
        <v>182456</v>
      </c>
    </row>
    <row r="88" spans="1:5" ht="15.75" customHeight="1">
      <c r="A88" s="50"/>
      <c r="B88" s="51" t="s">
        <v>670</v>
      </c>
      <c r="C88" s="52">
        <v>8920</v>
      </c>
      <c r="D88" s="72"/>
      <c r="E88" s="74">
        <f t="shared" si="1"/>
        <v>8920</v>
      </c>
    </row>
    <row r="89" spans="1:5" ht="16.5" customHeight="1">
      <c r="A89" s="50"/>
      <c r="B89" s="51" t="s">
        <v>671</v>
      </c>
      <c r="C89" s="52">
        <v>14399</v>
      </c>
      <c r="D89" s="76"/>
      <c r="E89" s="74">
        <f t="shared" si="1"/>
        <v>14399</v>
      </c>
    </row>
    <row r="90" spans="1:5" ht="17.25" customHeight="1">
      <c r="A90" s="50"/>
      <c r="B90" s="51" t="s">
        <v>690</v>
      </c>
      <c r="C90" s="52">
        <v>906</v>
      </c>
      <c r="D90" s="72"/>
      <c r="E90" s="74">
        <f t="shared" si="1"/>
        <v>906</v>
      </c>
    </row>
    <row r="91" spans="1:5" ht="27" customHeight="1">
      <c r="A91" s="50"/>
      <c r="B91" s="51" t="s">
        <v>677</v>
      </c>
      <c r="C91" s="52">
        <v>16560</v>
      </c>
      <c r="D91" s="75"/>
      <c r="E91" s="74">
        <f t="shared" si="1"/>
        <v>16560</v>
      </c>
    </row>
    <row r="92" spans="1:5" ht="15" customHeight="1">
      <c r="A92" s="50"/>
      <c r="B92" s="51" t="s">
        <v>672</v>
      </c>
      <c r="C92" s="52">
        <v>17650</v>
      </c>
      <c r="D92" s="75"/>
      <c r="E92" s="74">
        <f t="shared" si="1"/>
        <v>17650</v>
      </c>
    </row>
    <row r="93" spans="1:5" ht="15" customHeight="1">
      <c r="A93" s="50"/>
      <c r="B93" s="51" t="s">
        <v>678</v>
      </c>
      <c r="C93" s="52">
        <v>18000</v>
      </c>
      <c r="D93" s="52"/>
      <c r="E93" s="74">
        <f t="shared" si="1"/>
        <v>18000</v>
      </c>
    </row>
    <row r="94" spans="1:5" ht="15" customHeight="1">
      <c r="A94" s="53"/>
      <c r="B94" s="54" t="s">
        <v>691</v>
      </c>
      <c r="C94" s="55">
        <v>18000</v>
      </c>
      <c r="D94" s="52"/>
      <c r="E94" s="74">
        <f t="shared" si="1"/>
        <v>18000</v>
      </c>
    </row>
    <row r="95" spans="1:5" ht="15" customHeight="1">
      <c r="A95" s="53"/>
      <c r="B95" s="54" t="s">
        <v>692</v>
      </c>
      <c r="C95" s="55">
        <v>88388</v>
      </c>
      <c r="D95" s="52"/>
      <c r="E95" s="74">
        <f t="shared" si="1"/>
        <v>88388</v>
      </c>
    </row>
    <row r="96" spans="1:5" ht="15" customHeight="1">
      <c r="A96" s="53"/>
      <c r="B96" s="45" t="s">
        <v>693</v>
      </c>
      <c r="C96" s="55">
        <v>20518</v>
      </c>
      <c r="D96" s="52"/>
      <c r="E96" s="74">
        <f aca="true" t="shared" si="2" ref="E96:E107">D96+C96</f>
        <v>20518</v>
      </c>
    </row>
    <row r="97" spans="1:5" ht="15" customHeight="1">
      <c r="A97" s="53"/>
      <c r="B97" s="45" t="s">
        <v>865</v>
      </c>
      <c r="C97" s="55"/>
      <c r="D97" s="52">
        <v>8970</v>
      </c>
      <c r="E97" s="74">
        <f t="shared" si="2"/>
        <v>8970</v>
      </c>
    </row>
    <row r="98" spans="1:5" ht="15" customHeight="1">
      <c r="A98" s="53"/>
      <c r="B98" s="45" t="s">
        <v>860</v>
      </c>
      <c r="C98" s="55"/>
      <c r="D98" s="52">
        <v>5500</v>
      </c>
      <c r="E98" s="74">
        <f t="shared" si="2"/>
        <v>5500</v>
      </c>
    </row>
    <row r="99" spans="1:5" ht="15" customHeight="1">
      <c r="A99" s="53"/>
      <c r="B99" s="45" t="s">
        <v>852</v>
      </c>
      <c r="C99" s="55"/>
      <c r="D99" s="52">
        <v>3293</v>
      </c>
      <c r="E99" s="74">
        <f t="shared" si="2"/>
        <v>3293</v>
      </c>
    </row>
    <row r="100" spans="1:5" ht="15" customHeight="1">
      <c r="A100" s="53"/>
      <c r="B100" s="45" t="s">
        <v>851</v>
      </c>
      <c r="C100" s="55"/>
      <c r="D100" s="52">
        <v>23188</v>
      </c>
      <c r="E100" s="74">
        <f t="shared" si="2"/>
        <v>23188</v>
      </c>
    </row>
    <row r="101" spans="1:5" ht="15" customHeight="1">
      <c r="A101" s="53"/>
      <c r="B101" s="45" t="s">
        <v>853</v>
      </c>
      <c r="C101" s="55"/>
      <c r="D101" s="52">
        <v>7315</v>
      </c>
      <c r="E101" s="74">
        <f t="shared" si="2"/>
        <v>7315</v>
      </c>
    </row>
    <row r="102" spans="1:5" ht="15" customHeight="1">
      <c r="A102" s="53"/>
      <c r="B102" s="45" t="s">
        <v>843</v>
      </c>
      <c r="C102" s="55"/>
      <c r="D102" s="52">
        <v>3000</v>
      </c>
      <c r="E102" s="74">
        <f t="shared" si="2"/>
        <v>3000</v>
      </c>
    </row>
    <row r="103" spans="1:5" ht="15" customHeight="1">
      <c r="A103" s="53"/>
      <c r="B103" s="45" t="s">
        <v>837</v>
      </c>
      <c r="C103" s="55"/>
      <c r="D103" s="52">
        <v>28750</v>
      </c>
      <c r="E103" s="74">
        <f t="shared" si="2"/>
        <v>28750</v>
      </c>
    </row>
    <row r="104" spans="1:5" ht="27.75" customHeight="1">
      <c r="A104" s="53"/>
      <c r="B104" s="45" t="s">
        <v>836</v>
      </c>
      <c r="C104" s="55"/>
      <c r="D104" s="52">
        <v>2992</v>
      </c>
      <c r="E104" s="52">
        <f t="shared" si="2"/>
        <v>2992</v>
      </c>
    </row>
    <row r="105" spans="1:5" ht="28.5" customHeight="1">
      <c r="A105" s="53"/>
      <c r="B105" s="45" t="s">
        <v>658</v>
      </c>
      <c r="C105" s="55"/>
      <c r="D105" s="52">
        <v>1037</v>
      </c>
      <c r="E105" s="52">
        <f t="shared" si="2"/>
        <v>1037</v>
      </c>
    </row>
    <row r="106" spans="1:5" ht="15" customHeight="1">
      <c r="A106" s="53"/>
      <c r="B106" s="45" t="s">
        <v>835</v>
      </c>
      <c r="C106" s="55"/>
      <c r="D106" s="52">
        <v>270</v>
      </c>
      <c r="E106" s="74">
        <f t="shared" si="2"/>
        <v>270</v>
      </c>
    </row>
    <row r="107" spans="1:5" ht="15" customHeight="1">
      <c r="A107" s="53"/>
      <c r="B107" s="45" t="s">
        <v>833</v>
      </c>
      <c r="C107" s="55"/>
      <c r="D107" s="52">
        <v>21557</v>
      </c>
      <c r="E107" s="74">
        <f t="shared" si="2"/>
        <v>21557</v>
      </c>
    </row>
    <row r="108" spans="1:5" ht="15" customHeight="1">
      <c r="A108" s="53"/>
      <c r="B108" s="45" t="s">
        <v>816</v>
      </c>
      <c r="C108" s="55"/>
      <c r="D108" s="52">
        <v>4000</v>
      </c>
      <c r="E108" s="74">
        <f t="shared" si="1"/>
        <v>4000</v>
      </c>
    </row>
    <row r="109" spans="1:5" ht="14.25" customHeight="1">
      <c r="A109" s="37" t="s">
        <v>222</v>
      </c>
      <c r="B109" s="38" t="s">
        <v>223</v>
      </c>
      <c r="C109" s="43">
        <v>3668992</v>
      </c>
      <c r="D109" s="52"/>
      <c r="E109" s="76">
        <f t="shared" si="1"/>
        <v>3668992</v>
      </c>
    </row>
    <row r="110" spans="1:5" ht="28.5" customHeight="1">
      <c r="A110" s="400" t="s">
        <v>222</v>
      </c>
      <c r="B110" s="401" t="s">
        <v>694</v>
      </c>
      <c r="C110" s="402">
        <v>76214</v>
      </c>
      <c r="D110" s="403"/>
      <c r="E110" s="404">
        <f t="shared" si="1"/>
        <v>76214</v>
      </c>
    </row>
    <row r="111" spans="1:5" ht="15" customHeight="1">
      <c r="A111" s="37" t="s">
        <v>807</v>
      </c>
      <c r="B111" s="38" t="s">
        <v>809</v>
      </c>
      <c r="C111" s="43">
        <f>SUM(C112:C116)</f>
        <v>0</v>
      </c>
      <c r="D111" s="43">
        <f>SUM(D112:D116)</f>
        <v>11397</v>
      </c>
      <c r="E111" s="404">
        <f t="shared" si="1"/>
        <v>11397</v>
      </c>
    </row>
    <row r="112" spans="1:5" ht="27.75" customHeight="1">
      <c r="A112" s="37"/>
      <c r="B112" s="38" t="s">
        <v>810</v>
      </c>
      <c r="C112" s="43"/>
      <c r="D112" s="408">
        <v>2017</v>
      </c>
      <c r="E112" s="404">
        <f t="shared" si="1"/>
        <v>2017</v>
      </c>
    </row>
    <row r="113" spans="1:5" ht="16.5" customHeight="1">
      <c r="A113" s="37"/>
      <c r="B113" s="38" t="s">
        <v>814</v>
      </c>
      <c r="C113" s="43"/>
      <c r="D113" s="408">
        <v>2000</v>
      </c>
      <c r="E113" s="404">
        <f t="shared" si="1"/>
        <v>2000</v>
      </c>
    </row>
    <row r="114" spans="1:5" ht="38.25" customHeight="1">
      <c r="A114" s="37"/>
      <c r="B114" s="38" t="s">
        <v>811</v>
      </c>
      <c r="C114" s="43"/>
      <c r="D114" s="408">
        <v>1900</v>
      </c>
      <c r="E114" s="404">
        <f t="shared" si="1"/>
        <v>1900</v>
      </c>
    </row>
    <row r="115" spans="1:5" ht="14.25" customHeight="1">
      <c r="A115" s="37"/>
      <c r="B115" s="38" t="s">
        <v>812</v>
      </c>
      <c r="C115" s="43"/>
      <c r="D115" s="408">
        <v>480</v>
      </c>
      <c r="E115" s="404">
        <f t="shared" si="1"/>
        <v>480</v>
      </c>
    </row>
    <row r="116" spans="1:5" ht="14.25" customHeight="1">
      <c r="A116" s="53"/>
      <c r="B116" s="54" t="s">
        <v>813</v>
      </c>
      <c r="C116" s="409"/>
      <c r="D116" s="410">
        <v>5000</v>
      </c>
      <c r="E116" s="404">
        <f t="shared" si="1"/>
        <v>5000</v>
      </c>
    </row>
    <row r="117" spans="1:5" ht="15" customHeight="1">
      <c r="A117" s="405" t="s">
        <v>224</v>
      </c>
      <c r="B117" s="406" t="s">
        <v>225</v>
      </c>
      <c r="C117" s="407">
        <f>C119+C120</f>
        <v>220000</v>
      </c>
      <c r="D117" s="407">
        <f>D119+D120</f>
        <v>0</v>
      </c>
      <c r="E117" s="411">
        <f t="shared" si="1"/>
        <v>220000</v>
      </c>
    </row>
    <row r="118" spans="1:5" ht="15" customHeight="1">
      <c r="A118" s="37" t="s">
        <v>226</v>
      </c>
      <c r="B118" s="38" t="s">
        <v>227</v>
      </c>
      <c r="C118" s="43">
        <f>C119</f>
        <v>220000</v>
      </c>
      <c r="D118" s="43">
        <f>D119</f>
        <v>0</v>
      </c>
      <c r="E118" s="76">
        <f t="shared" si="1"/>
        <v>220000</v>
      </c>
    </row>
    <row r="119" spans="1:5" ht="15" customHeight="1">
      <c r="A119" s="44" t="s">
        <v>228</v>
      </c>
      <c r="B119" s="45" t="s">
        <v>229</v>
      </c>
      <c r="C119" s="39">
        <v>220000</v>
      </c>
      <c r="D119" s="52"/>
      <c r="E119" s="74">
        <f t="shared" si="1"/>
        <v>220000</v>
      </c>
    </row>
    <row r="120" spans="1:5" ht="16.5" customHeight="1">
      <c r="A120" s="37" t="s">
        <v>230</v>
      </c>
      <c r="B120" s="45" t="s">
        <v>231</v>
      </c>
      <c r="C120" s="39">
        <v>0</v>
      </c>
      <c r="D120" s="52"/>
      <c r="E120" s="72">
        <f t="shared" si="1"/>
        <v>0</v>
      </c>
    </row>
    <row r="121" spans="1:5" ht="16.5" customHeight="1">
      <c r="A121" s="68" t="s">
        <v>781</v>
      </c>
      <c r="B121" s="70" t="s">
        <v>782</v>
      </c>
      <c r="C121" s="69">
        <f>C122</f>
        <v>20000</v>
      </c>
      <c r="D121" s="69">
        <f>D122</f>
        <v>0</v>
      </c>
      <c r="E121" s="72">
        <f t="shared" si="1"/>
        <v>20000</v>
      </c>
    </row>
    <row r="122" spans="1:5" ht="15" customHeight="1">
      <c r="A122" s="46" t="s">
        <v>783</v>
      </c>
      <c r="B122" s="46" t="s">
        <v>784</v>
      </c>
      <c r="C122" s="35">
        <f>C123</f>
        <v>20000</v>
      </c>
      <c r="D122" s="35">
        <f>D123</f>
        <v>0</v>
      </c>
      <c r="E122" s="72">
        <f t="shared" si="1"/>
        <v>20000</v>
      </c>
    </row>
    <row r="123" spans="1:5" ht="40.5" customHeight="1">
      <c r="A123" s="37" t="s">
        <v>232</v>
      </c>
      <c r="B123" s="38" t="s">
        <v>778</v>
      </c>
      <c r="C123" s="39">
        <v>20000</v>
      </c>
      <c r="D123" s="74"/>
      <c r="E123" s="52">
        <f t="shared" si="1"/>
        <v>20000</v>
      </c>
    </row>
    <row r="124" spans="1:5" ht="18.75" customHeight="1">
      <c r="A124" s="68" t="s">
        <v>779</v>
      </c>
      <c r="B124" s="70" t="s">
        <v>780</v>
      </c>
      <c r="C124" s="69">
        <f>C125+C266</f>
        <v>1639193</v>
      </c>
      <c r="D124" s="69">
        <f>D125+D266</f>
        <v>49562</v>
      </c>
      <c r="E124" s="72">
        <f t="shared" si="1"/>
        <v>1688755</v>
      </c>
    </row>
    <row r="125" spans="1:5" ht="27.75" customHeight="1">
      <c r="A125" s="45" t="s">
        <v>233</v>
      </c>
      <c r="B125" s="38" t="s">
        <v>234</v>
      </c>
      <c r="C125" s="43">
        <f>C126+C149+C191</f>
        <v>1633193</v>
      </c>
      <c r="D125" s="43">
        <f>D126+D149+D191</f>
        <v>49562</v>
      </c>
      <c r="E125" s="75">
        <f t="shared" si="1"/>
        <v>1682755</v>
      </c>
    </row>
    <row r="126" spans="1:5" ht="16.5" customHeight="1">
      <c r="A126" s="37" t="s">
        <v>235</v>
      </c>
      <c r="B126" s="38" t="s">
        <v>236</v>
      </c>
      <c r="C126" s="43">
        <f>C127+C136</f>
        <v>362370</v>
      </c>
      <c r="D126" s="43">
        <f>D127+D136</f>
        <v>0</v>
      </c>
      <c r="E126" s="76">
        <f t="shared" si="1"/>
        <v>362370</v>
      </c>
    </row>
    <row r="127" spans="1:5" ht="15" customHeight="1">
      <c r="A127" s="44" t="s">
        <v>237</v>
      </c>
      <c r="B127" s="45" t="s">
        <v>238</v>
      </c>
      <c r="C127" s="39">
        <f>SUM(C128:C135)</f>
        <v>189100</v>
      </c>
      <c r="D127" s="52"/>
      <c r="E127" s="74">
        <f t="shared" si="1"/>
        <v>189100</v>
      </c>
    </row>
    <row r="128" spans="1:5" ht="15" customHeight="1">
      <c r="A128" s="44"/>
      <c r="B128" s="45" t="s">
        <v>239</v>
      </c>
      <c r="C128" s="52">
        <v>34200</v>
      </c>
      <c r="D128" s="52"/>
      <c r="E128" s="74">
        <f t="shared" si="1"/>
        <v>34200</v>
      </c>
    </row>
    <row r="129" spans="1:5" ht="15" customHeight="1">
      <c r="A129" s="44"/>
      <c r="B129" s="56" t="s">
        <v>806</v>
      </c>
      <c r="C129" s="52">
        <v>34200</v>
      </c>
      <c r="D129" s="52"/>
      <c r="E129" s="74">
        <f t="shared" si="1"/>
        <v>34200</v>
      </c>
    </row>
    <row r="130" spans="1:5" ht="15" customHeight="1">
      <c r="A130" s="44"/>
      <c r="B130" s="56" t="s">
        <v>240</v>
      </c>
      <c r="C130" s="52">
        <v>56000</v>
      </c>
      <c r="D130" s="52"/>
      <c r="E130" s="74">
        <f t="shared" si="1"/>
        <v>56000</v>
      </c>
    </row>
    <row r="131" spans="1:5" ht="15" customHeight="1">
      <c r="A131" s="44"/>
      <c r="B131" s="45" t="s">
        <v>6</v>
      </c>
      <c r="C131" s="39">
        <v>12700</v>
      </c>
      <c r="D131" s="52"/>
      <c r="E131" s="74">
        <f t="shared" si="1"/>
        <v>12700</v>
      </c>
    </row>
    <row r="132" spans="1:5" ht="15" customHeight="1">
      <c r="A132" s="44"/>
      <c r="B132" s="45" t="s">
        <v>7</v>
      </c>
      <c r="C132" s="39">
        <v>13000</v>
      </c>
      <c r="D132" s="52"/>
      <c r="E132" s="74">
        <f t="shared" si="1"/>
        <v>13000</v>
      </c>
    </row>
    <row r="133" spans="1:5" ht="15" customHeight="1">
      <c r="A133" s="44"/>
      <c r="B133" s="45" t="s">
        <v>8</v>
      </c>
      <c r="C133" s="39">
        <v>6200</v>
      </c>
      <c r="D133" s="52"/>
      <c r="E133" s="74">
        <f t="shared" si="1"/>
        <v>6200</v>
      </c>
    </row>
    <row r="134" spans="1:5" ht="15" customHeight="1">
      <c r="A134" s="44"/>
      <c r="B134" s="45" t="s">
        <v>11</v>
      </c>
      <c r="C134" s="39">
        <v>13800</v>
      </c>
      <c r="D134" s="52"/>
      <c r="E134" s="74">
        <f t="shared" si="1"/>
        <v>13800</v>
      </c>
    </row>
    <row r="135" spans="1:5" ht="15" customHeight="1">
      <c r="A135" s="44"/>
      <c r="B135" s="45" t="s">
        <v>13</v>
      </c>
      <c r="C135" s="39">
        <v>19000</v>
      </c>
      <c r="D135" s="52"/>
      <c r="E135" s="74">
        <f t="shared" si="1"/>
        <v>19000</v>
      </c>
    </row>
    <row r="136" spans="1:5" ht="16.5" customHeight="1">
      <c r="A136" s="44" t="s">
        <v>241</v>
      </c>
      <c r="B136" s="45" t="s">
        <v>242</v>
      </c>
      <c r="C136" s="39">
        <f>SUM(C137:C148)</f>
        <v>173270</v>
      </c>
      <c r="D136" s="39">
        <f>SUM(D137:D148)</f>
        <v>0</v>
      </c>
      <c r="E136" s="75">
        <f t="shared" si="1"/>
        <v>173270</v>
      </c>
    </row>
    <row r="137" spans="1:5" ht="12.75" customHeight="1">
      <c r="A137" s="44"/>
      <c r="B137" s="56" t="s">
        <v>319</v>
      </c>
      <c r="C137" s="39">
        <v>13570</v>
      </c>
      <c r="D137" s="76"/>
      <c r="E137" s="74">
        <f t="shared" si="1"/>
        <v>13570</v>
      </c>
    </row>
    <row r="138" spans="1:5" ht="12.75" customHeight="1">
      <c r="A138" s="44"/>
      <c r="B138" s="56" t="s">
        <v>284</v>
      </c>
      <c r="C138" s="39">
        <v>15000</v>
      </c>
      <c r="D138" s="76"/>
      <c r="E138" s="74">
        <f t="shared" si="1"/>
        <v>15000</v>
      </c>
    </row>
    <row r="139" spans="1:5" ht="15.75" customHeight="1">
      <c r="A139" s="44"/>
      <c r="B139" s="56" t="s">
        <v>243</v>
      </c>
      <c r="C139" s="39">
        <v>17000</v>
      </c>
      <c r="D139" s="76"/>
      <c r="E139" s="74">
        <f t="shared" si="1"/>
        <v>17000</v>
      </c>
    </row>
    <row r="140" spans="1:5" ht="13.5" customHeight="1">
      <c r="A140" s="44"/>
      <c r="B140" s="56" t="s">
        <v>43</v>
      </c>
      <c r="C140" s="39">
        <v>6500</v>
      </c>
      <c r="D140" s="76"/>
      <c r="E140" s="74">
        <f t="shared" si="1"/>
        <v>6500</v>
      </c>
    </row>
    <row r="141" spans="1:5" ht="15.75" customHeight="1">
      <c r="A141" s="44"/>
      <c r="B141" s="56" t="s">
        <v>44</v>
      </c>
      <c r="C141" s="39">
        <v>10000</v>
      </c>
      <c r="D141" s="76"/>
      <c r="E141" s="74">
        <f t="shared" si="1"/>
        <v>10000</v>
      </c>
    </row>
    <row r="142" spans="1:5" ht="15" customHeight="1">
      <c r="A142" s="44"/>
      <c r="B142" s="56" t="s">
        <v>45</v>
      </c>
      <c r="C142" s="39">
        <v>13500</v>
      </c>
      <c r="D142" s="76"/>
      <c r="E142" s="74">
        <f t="shared" si="1"/>
        <v>13500</v>
      </c>
    </row>
    <row r="143" spans="1:5" ht="15" customHeight="1">
      <c r="A143" s="44"/>
      <c r="B143" s="56" t="s">
        <v>46</v>
      </c>
      <c r="C143" s="39">
        <v>22500</v>
      </c>
      <c r="D143" s="75"/>
      <c r="E143" s="74">
        <f t="shared" si="1"/>
        <v>22500</v>
      </c>
    </row>
    <row r="144" spans="1:5" ht="15.75" customHeight="1">
      <c r="A144" s="44"/>
      <c r="B144" s="56" t="s">
        <v>48</v>
      </c>
      <c r="C144" s="39">
        <v>24000</v>
      </c>
      <c r="D144" s="76"/>
      <c r="E144" s="74">
        <f t="shared" si="1"/>
        <v>24000</v>
      </c>
    </row>
    <row r="145" spans="1:5" ht="16.5" customHeight="1">
      <c r="A145" s="44"/>
      <c r="B145" s="56" t="s">
        <v>49</v>
      </c>
      <c r="C145" s="39">
        <v>15500</v>
      </c>
      <c r="D145" s="76"/>
      <c r="E145" s="74">
        <f t="shared" si="1"/>
        <v>15500</v>
      </c>
    </row>
    <row r="146" spans="1:5" ht="15.75" customHeight="1">
      <c r="A146" s="44"/>
      <c r="B146" s="56" t="s">
        <v>50</v>
      </c>
      <c r="C146" s="39">
        <v>11000</v>
      </c>
      <c r="D146" s="76"/>
      <c r="E146" s="74">
        <f t="shared" si="1"/>
        <v>11000</v>
      </c>
    </row>
    <row r="147" spans="1:5" ht="15.75" customHeight="1">
      <c r="A147" s="44"/>
      <c r="B147" s="56" t="s">
        <v>51</v>
      </c>
      <c r="C147" s="39">
        <v>13700</v>
      </c>
      <c r="D147" s="76"/>
      <c r="E147" s="74">
        <f t="shared" si="1"/>
        <v>13700</v>
      </c>
    </row>
    <row r="148" spans="1:5" ht="15.75" customHeight="1">
      <c r="A148" s="44"/>
      <c r="B148" s="56" t="s">
        <v>52</v>
      </c>
      <c r="C148" s="39">
        <v>11000</v>
      </c>
      <c r="D148" s="76"/>
      <c r="E148" s="74">
        <f t="shared" si="1"/>
        <v>11000</v>
      </c>
    </row>
    <row r="149" spans="1:5" ht="16.5" customHeight="1">
      <c r="A149" s="37" t="s">
        <v>244</v>
      </c>
      <c r="B149" s="45" t="s">
        <v>245</v>
      </c>
      <c r="C149" s="43">
        <f>C150+C162+C163+C178</f>
        <v>341650</v>
      </c>
      <c r="D149" s="43">
        <f>D150+D162+D163+D178</f>
        <v>0</v>
      </c>
      <c r="E149" s="75">
        <f t="shared" si="1"/>
        <v>341650</v>
      </c>
    </row>
    <row r="150" spans="1:5" ht="16.5" customHeight="1">
      <c r="A150" s="44" t="s">
        <v>246</v>
      </c>
      <c r="B150" s="45" t="s">
        <v>247</v>
      </c>
      <c r="C150" s="43">
        <f>SUM(C151:C161)</f>
        <v>66050</v>
      </c>
      <c r="D150" s="43">
        <f>SUM(D151:D161)</f>
        <v>0</v>
      </c>
      <c r="E150" s="75">
        <f t="shared" si="1"/>
        <v>66050</v>
      </c>
    </row>
    <row r="151" spans="1:5" ht="16.5" customHeight="1">
      <c r="A151" s="45"/>
      <c r="B151" s="45" t="s">
        <v>0</v>
      </c>
      <c r="C151" s="39">
        <v>43000</v>
      </c>
      <c r="D151" s="76"/>
      <c r="E151" s="74">
        <f t="shared" si="1"/>
        <v>43000</v>
      </c>
    </row>
    <row r="152" spans="1:5" ht="16.5" customHeight="1">
      <c r="A152" s="45"/>
      <c r="B152" s="45" t="s">
        <v>3</v>
      </c>
      <c r="C152" s="39">
        <v>750</v>
      </c>
      <c r="D152" s="76"/>
      <c r="E152" s="74">
        <f t="shared" si="1"/>
        <v>750</v>
      </c>
    </row>
    <row r="153" spans="1:5" ht="17.25" customHeight="1">
      <c r="A153" s="45"/>
      <c r="B153" s="45" t="s">
        <v>4</v>
      </c>
      <c r="C153" s="39">
        <v>2500</v>
      </c>
      <c r="D153" s="76"/>
      <c r="E153" s="74">
        <f t="shared" si="1"/>
        <v>2500</v>
      </c>
    </row>
    <row r="154" spans="1:5" ht="16.5" customHeight="1">
      <c r="A154" s="45"/>
      <c r="B154" s="45" t="s">
        <v>5</v>
      </c>
      <c r="C154" s="39">
        <v>1300</v>
      </c>
      <c r="D154" s="76"/>
      <c r="E154" s="74">
        <f aca="true" t="shared" si="3" ref="E154:E217">D154+C154</f>
        <v>1300</v>
      </c>
    </row>
    <row r="155" spans="1:5" ht="16.5" customHeight="1">
      <c r="A155" s="45"/>
      <c r="B155" s="45" t="s">
        <v>6</v>
      </c>
      <c r="C155" s="39">
        <v>2200</v>
      </c>
      <c r="D155" s="76"/>
      <c r="E155" s="74">
        <f t="shared" si="3"/>
        <v>2200</v>
      </c>
    </row>
    <row r="156" spans="1:5" ht="16.5" customHeight="1">
      <c r="A156" s="45"/>
      <c r="B156" s="45" t="s">
        <v>8</v>
      </c>
      <c r="C156" s="39">
        <v>300</v>
      </c>
      <c r="D156" s="76"/>
      <c r="E156" s="74">
        <f t="shared" si="3"/>
        <v>300</v>
      </c>
    </row>
    <row r="157" spans="1:5" ht="15.75" customHeight="1">
      <c r="A157" s="45"/>
      <c r="B157" s="45" t="s">
        <v>9</v>
      </c>
      <c r="C157" s="39">
        <v>8000</v>
      </c>
      <c r="D157" s="76"/>
      <c r="E157" s="74">
        <f t="shared" si="3"/>
        <v>8000</v>
      </c>
    </row>
    <row r="158" spans="1:5" ht="16.5" customHeight="1">
      <c r="A158" s="45"/>
      <c r="B158" s="45" t="s">
        <v>10</v>
      </c>
      <c r="C158" s="39">
        <v>400</v>
      </c>
      <c r="D158" s="52"/>
      <c r="E158" s="74">
        <f t="shared" si="3"/>
        <v>400</v>
      </c>
    </row>
    <row r="159" spans="1:5" ht="15.75" customHeight="1">
      <c r="A159" s="45"/>
      <c r="B159" s="45" t="s">
        <v>12</v>
      </c>
      <c r="C159" s="39">
        <v>1000</v>
      </c>
      <c r="D159" s="52"/>
      <c r="E159" s="74">
        <f t="shared" si="3"/>
        <v>1000</v>
      </c>
    </row>
    <row r="160" spans="1:5" ht="17.25" customHeight="1">
      <c r="A160" s="45"/>
      <c r="B160" s="45" t="s">
        <v>13</v>
      </c>
      <c r="C160" s="39">
        <v>5600</v>
      </c>
      <c r="D160" s="52"/>
      <c r="E160" s="74">
        <f t="shared" si="3"/>
        <v>5600</v>
      </c>
    </row>
    <row r="161" spans="1:5" ht="15" customHeight="1">
      <c r="A161" s="45"/>
      <c r="B161" s="45" t="s">
        <v>14</v>
      </c>
      <c r="C161" s="39">
        <v>1000</v>
      </c>
      <c r="D161" s="52"/>
      <c r="E161" s="74">
        <f t="shared" si="3"/>
        <v>1000</v>
      </c>
    </row>
    <row r="162" spans="1:5" ht="15" customHeight="1">
      <c r="A162" s="44" t="s">
        <v>248</v>
      </c>
      <c r="B162" s="45" t="s">
        <v>695</v>
      </c>
      <c r="C162" s="43">
        <v>3000</v>
      </c>
      <c r="D162" s="52"/>
      <c r="E162" s="75">
        <f t="shared" si="3"/>
        <v>3000</v>
      </c>
    </row>
    <row r="163" spans="1:5" ht="15" customHeight="1">
      <c r="A163" s="44" t="s">
        <v>249</v>
      </c>
      <c r="B163" s="45" t="s">
        <v>250</v>
      </c>
      <c r="C163" s="43">
        <f>SUM(C164:C177)</f>
        <v>29100</v>
      </c>
      <c r="D163" s="43">
        <f>SUM(D164:D177)</f>
        <v>0</v>
      </c>
      <c r="E163" s="76">
        <f t="shared" si="3"/>
        <v>29100</v>
      </c>
    </row>
    <row r="164" spans="1:5" ht="16.5" customHeight="1">
      <c r="A164" s="45"/>
      <c r="B164" s="56" t="s">
        <v>1</v>
      </c>
      <c r="C164" s="39">
        <v>4000</v>
      </c>
      <c r="D164" s="52"/>
      <c r="E164" s="74">
        <f t="shared" si="3"/>
        <v>4000</v>
      </c>
    </row>
    <row r="165" spans="1:5" ht="15" customHeight="1">
      <c r="A165" s="45"/>
      <c r="B165" s="45" t="s">
        <v>2</v>
      </c>
      <c r="C165" s="39">
        <v>2500</v>
      </c>
      <c r="D165" s="52"/>
      <c r="E165" s="74">
        <f t="shared" si="3"/>
        <v>2500</v>
      </c>
    </row>
    <row r="166" spans="1:5" ht="17.25" customHeight="1">
      <c r="A166" s="45"/>
      <c r="B166" s="45" t="s">
        <v>3</v>
      </c>
      <c r="C166" s="39">
        <v>3500</v>
      </c>
      <c r="D166" s="52"/>
      <c r="E166" s="74">
        <f t="shared" si="3"/>
        <v>3500</v>
      </c>
    </row>
    <row r="167" spans="1:5" ht="15" customHeight="1">
      <c r="A167" s="45"/>
      <c r="B167" s="45" t="s">
        <v>4</v>
      </c>
      <c r="C167" s="39">
        <v>2200</v>
      </c>
      <c r="D167" s="76"/>
      <c r="E167" s="74">
        <f t="shared" si="3"/>
        <v>2200</v>
      </c>
    </row>
    <row r="168" spans="1:5" ht="16.5" customHeight="1">
      <c r="A168" s="45"/>
      <c r="B168" s="45" t="s">
        <v>5</v>
      </c>
      <c r="C168" s="39">
        <v>400</v>
      </c>
      <c r="D168" s="76"/>
      <c r="E168" s="74">
        <f t="shared" si="3"/>
        <v>400</v>
      </c>
    </row>
    <row r="169" spans="1:5" ht="16.5" customHeight="1">
      <c r="A169" s="45"/>
      <c r="B169" s="45" t="s">
        <v>6</v>
      </c>
      <c r="C169" s="39">
        <v>4000</v>
      </c>
      <c r="D169" s="76"/>
      <c r="E169" s="74">
        <f t="shared" si="3"/>
        <v>4000</v>
      </c>
    </row>
    <row r="170" spans="1:5" ht="18" customHeight="1">
      <c r="A170" s="45"/>
      <c r="B170" s="45" t="s">
        <v>7</v>
      </c>
      <c r="C170" s="39">
        <v>2000</v>
      </c>
      <c r="D170" s="72"/>
      <c r="E170" s="74">
        <f t="shared" si="3"/>
        <v>2000</v>
      </c>
    </row>
    <row r="171" spans="1:5" ht="15" customHeight="1">
      <c r="A171" s="45"/>
      <c r="B171" s="45" t="s">
        <v>8</v>
      </c>
      <c r="C171" s="39">
        <v>2000</v>
      </c>
      <c r="D171" s="75"/>
      <c r="E171" s="74">
        <f t="shared" si="3"/>
        <v>2000</v>
      </c>
    </row>
    <row r="172" spans="1:5" ht="15" customHeight="1">
      <c r="A172" s="45"/>
      <c r="B172" s="45" t="s">
        <v>9</v>
      </c>
      <c r="C172" s="39">
        <v>1000</v>
      </c>
      <c r="D172" s="52"/>
      <c r="E172" s="74">
        <f t="shared" si="3"/>
        <v>1000</v>
      </c>
    </row>
    <row r="173" spans="1:5" ht="15" customHeight="1">
      <c r="A173" s="45"/>
      <c r="B173" s="45" t="s">
        <v>10</v>
      </c>
      <c r="C173" s="39">
        <v>1000</v>
      </c>
      <c r="D173" s="52"/>
      <c r="E173" s="74">
        <f t="shared" si="3"/>
        <v>1000</v>
      </c>
    </row>
    <row r="174" spans="1:5" ht="18" customHeight="1">
      <c r="A174" s="45"/>
      <c r="B174" s="45" t="s">
        <v>11</v>
      </c>
      <c r="C174" s="39">
        <v>1000</v>
      </c>
      <c r="D174" s="72"/>
      <c r="E174" s="74">
        <f t="shared" si="3"/>
        <v>1000</v>
      </c>
    </row>
    <row r="175" spans="1:5" ht="15" customHeight="1">
      <c r="A175" s="45"/>
      <c r="B175" s="45" t="s">
        <v>12</v>
      </c>
      <c r="C175" s="39">
        <v>1700</v>
      </c>
      <c r="D175" s="52"/>
      <c r="E175" s="74">
        <f t="shared" si="3"/>
        <v>1700</v>
      </c>
    </row>
    <row r="176" spans="1:5" ht="16.5" customHeight="1">
      <c r="A176" s="45"/>
      <c r="B176" s="45" t="s">
        <v>13</v>
      </c>
      <c r="C176" s="39">
        <v>3300</v>
      </c>
      <c r="D176" s="75"/>
      <c r="E176" s="74">
        <f t="shared" si="3"/>
        <v>3300</v>
      </c>
    </row>
    <row r="177" spans="1:5" ht="15" customHeight="1">
      <c r="A177" s="45"/>
      <c r="B177" s="45" t="s">
        <v>14</v>
      </c>
      <c r="C177" s="39">
        <v>500</v>
      </c>
      <c r="D177" s="75"/>
      <c r="E177" s="74">
        <f t="shared" si="3"/>
        <v>500</v>
      </c>
    </row>
    <row r="178" spans="1:5" ht="15" customHeight="1">
      <c r="A178" s="44" t="s">
        <v>251</v>
      </c>
      <c r="B178" s="45" t="s">
        <v>252</v>
      </c>
      <c r="C178" s="43">
        <f>SUM(C179:C190)</f>
        <v>243500</v>
      </c>
      <c r="D178" s="43">
        <f>SUM(D179:D190)</f>
        <v>0</v>
      </c>
      <c r="E178" s="76">
        <f t="shared" si="3"/>
        <v>243500</v>
      </c>
    </row>
    <row r="179" spans="1:5" ht="15" customHeight="1">
      <c r="A179" s="44"/>
      <c r="B179" s="45" t="s">
        <v>0</v>
      </c>
      <c r="C179" s="39">
        <v>160600</v>
      </c>
      <c r="D179" s="52"/>
      <c r="E179" s="74">
        <f t="shared" si="3"/>
        <v>160600</v>
      </c>
    </row>
    <row r="180" spans="1:5" ht="15" customHeight="1">
      <c r="A180" s="45"/>
      <c r="B180" s="56" t="s">
        <v>2</v>
      </c>
      <c r="C180" s="39">
        <v>7300</v>
      </c>
      <c r="D180" s="52"/>
      <c r="E180" s="74">
        <f t="shared" si="3"/>
        <v>7300</v>
      </c>
    </row>
    <row r="181" spans="1:5" ht="15" customHeight="1">
      <c r="A181" s="45"/>
      <c r="B181" s="56" t="s">
        <v>3</v>
      </c>
      <c r="C181" s="39">
        <v>7100</v>
      </c>
      <c r="D181" s="52"/>
      <c r="E181" s="74">
        <f t="shared" si="3"/>
        <v>7100</v>
      </c>
    </row>
    <row r="182" spans="1:5" ht="15" customHeight="1">
      <c r="A182" s="45"/>
      <c r="B182" s="56" t="s">
        <v>5</v>
      </c>
      <c r="C182" s="39">
        <v>2400</v>
      </c>
      <c r="D182" s="52"/>
      <c r="E182" s="74">
        <f t="shared" si="3"/>
        <v>2400</v>
      </c>
    </row>
    <row r="183" spans="1:5" ht="15" customHeight="1">
      <c r="A183" s="45"/>
      <c r="B183" s="45" t="s">
        <v>6</v>
      </c>
      <c r="C183" s="39">
        <v>7800</v>
      </c>
      <c r="D183" s="52"/>
      <c r="E183" s="74">
        <f t="shared" si="3"/>
        <v>7800</v>
      </c>
    </row>
    <row r="184" spans="1:5" ht="15" customHeight="1">
      <c r="A184" s="45"/>
      <c r="B184" s="45" t="s">
        <v>7</v>
      </c>
      <c r="C184" s="39">
        <v>9300</v>
      </c>
      <c r="D184" s="52"/>
      <c r="E184" s="74">
        <f t="shared" si="3"/>
        <v>9300</v>
      </c>
    </row>
    <row r="185" spans="1:5" ht="15" customHeight="1">
      <c r="A185" s="45"/>
      <c r="B185" s="45" t="s">
        <v>8</v>
      </c>
      <c r="C185" s="39">
        <v>1900</v>
      </c>
      <c r="D185" s="52"/>
      <c r="E185" s="74">
        <f t="shared" si="3"/>
        <v>1900</v>
      </c>
    </row>
    <row r="186" spans="1:5" ht="15" customHeight="1">
      <c r="A186" s="45"/>
      <c r="B186" s="45" t="s">
        <v>9</v>
      </c>
      <c r="C186" s="39">
        <v>5300</v>
      </c>
      <c r="D186" s="52"/>
      <c r="E186" s="74">
        <f t="shared" si="3"/>
        <v>5300</v>
      </c>
    </row>
    <row r="187" spans="1:5" ht="15" customHeight="1">
      <c r="A187" s="45"/>
      <c r="B187" s="45" t="s">
        <v>10</v>
      </c>
      <c r="C187" s="39">
        <v>1700</v>
      </c>
      <c r="D187" s="75"/>
      <c r="E187" s="74">
        <f t="shared" si="3"/>
        <v>1700</v>
      </c>
    </row>
    <row r="188" spans="1:5" ht="15" customHeight="1">
      <c r="A188" s="45"/>
      <c r="B188" s="45" t="s">
        <v>11</v>
      </c>
      <c r="C188" s="39">
        <v>10500</v>
      </c>
      <c r="D188" s="52"/>
      <c r="E188" s="74">
        <f t="shared" si="3"/>
        <v>10500</v>
      </c>
    </row>
    <row r="189" spans="1:5" ht="15" customHeight="1">
      <c r="A189" s="45"/>
      <c r="B189" s="45" t="s">
        <v>12</v>
      </c>
      <c r="C189" s="39">
        <v>4200</v>
      </c>
      <c r="D189" s="52"/>
      <c r="E189" s="74">
        <f t="shared" si="3"/>
        <v>4200</v>
      </c>
    </row>
    <row r="190" spans="1:5" ht="15" customHeight="1">
      <c r="A190" s="45"/>
      <c r="B190" s="45" t="s">
        <v>13</v>
      </c>
      <c r="C190" s="39">
        <v>25400</v>
      </c>
      <c r="D190" s="52"/>
      <c r="E190" s="74">
        <f t="shared" si="3"/>
        <v>25400</v>
      </c>
    </row>
    <row r="191" spans="1:5" ht="15" customHeight="1">
      <c r="A191" s="37" t="s">
        <v>253</v>
      </c>
      <c r="B191" s="45" t="s">
        <v>254</v>
      </c>
      <c r="C191" s="43">
        <f>C192+C205+C196+C224+C240+C249+C248</f>
        <v>929173</v>
      </c>
      <c r="D191" s="43">
        <f>D192+D205+D196+D224+D240+D249+D248</f>
        <v>49562</v>
      </c>
      <c r="E191" s="76">
        <f t="shared" si="3"/>
        <v>978735</v>
      </c>
    </row>
    <row r="192" spans="1:5" ht="15" customHeight="1">
      <c r="A192" s="44" t="s">
        <v>255</v>
      </c>
      <c r="B192" s="45" t="s">
        <v>256</v>
      </c>
      <c r="C192" s="48">
        <f>SUM(C193:C195)</f>
        <v>298000</v>
      </c>
      <c r="D192" s="48">
        <f>SUM(D193:D195)</f>
        <v>0</v>
      </c>
      <c r="E192" s="76">
        <f t="shared" si="3"/>
        <v>298000</v>
      </c>
    </row>
    <row r="193" spans="1:5" ht="15" customHeight="1">
      <c r="A193" s="44"/>
      <c r="B193" s="45" t="s">
        <v>257</v>
      </c>
      <c r="C193" s="39">
        <v>175000</v>
      </c>
      <c r="D193" s="52"/>
      <c r="E193" s="74">
        <f t="shared" si="3"/>
        <v>175000</v>
      </c>
    </row>
    <row r="194" spans="1:5" ht="15" customHeight="1">
      <c r="A194" s="44"/>
      <c r="B194" s="45" t="s">
        <v>696</v>
      </c>
      <c r="C194" s="39">
        <v>55000</v>
      </c>
      <c r="D194" s="52"/>
      <c r="E194" s="74">
        <f t="shared" si="3"/>
        <v>55000</v>
      </c>
    </row>
    <row r="195" spans="1:5" ht="15" customHeight="1">
      <c r="A195" s="44"/>
      <c r="B195" s="45" t="s">
        <v>258</v>
      </c>
      <c r="C195" s="39">
        <v>68000</v>
      </c>
      <c r="D195" s="52"/>
      <c r="E195" s="74">
        <f t="shared" si="3"/>
        <v>68000</v>
      </c>
    </row>
    <row r="196" spans="1:5" ht="15" customHeight="1">
      <c r="A196" s="44" t="s">
        <v>259</v>
      </c>
      <c r="B196" s="45" t="s">
        <v>260</v>
      </c>
      <c r="C196" s="43">
        <f>SUM(C197:C204)</f>
        <v>1780</v>
      </c>
      <c r="D196" s="43">
        <f>SUM(D197:D204)</f>
        <v>0</v>
      </c>
      <c r="E196" s="76">
        <f t="shared" si="3"/>
        <v>1780</v>
      </c>
    </row>
    <row r="197" spans="1:5" ht="15" customHeight="1">
      <c r="A197" s="45"/>
      <c r="B197" s="45" t="s">
        <v>261</v>
      </c>
      <c r="C197" s="57">
        <v>100</v>
      </c>
      <c r="D197" s="52"/>
      <c r="E197" s="74">
        <f t="shared" si="3"/>
        <v>100</v>
      </c>
    </row>
    <row r="198" spans="1:5" ht="15" customHeight="1">
      <c r="A198" s="45"/>
      <c r="B198" s="45" t="s">
        <v>262</v>
      </c>
      <c r="C198" s="57">
        <v>100</v>
      </c>
      <c r="D198" s="52"/>
      <c r="E198" s="74">
        <f t="shared" si="3"/>
        <v>100</v>
      </c>
    </row>
    <row r="199" spans="1:5" ht="15" customHeight="1">
      <c r="A199" s="45"/>
      <c r="B199" s="45" t="s">
        <v>263</v>
      </c>
      <c r="C199" s="39">
        <v>130</v>
      </c>
      <c r="D199" s="52"/>
      <c r="E199" s="74">
        <f t="shared" si="3"/>
        <v>130</v>
      </c>
    </row>
    <row r="200" spans="1:5" ht="15" customHeight="1">
      <c r="A200" s="45"/>
      <c r="B200" s="45" t="s">
        <v>697</v>
      </c>
      <c r="C200" s="39">
        <v>400</v>
      </c>
      <c r="D200" s="52"/>
      <c r="E200" s="74">
        <f t="shared" si="3"/>
        <v>400</v>
      </c>
    </row>
    <row r="201" spans="1:5" ht="15" customHeight="1">
      <c r="A201" s="45"/>
      <c r="B201" s="45" t="s">
        <v>698</v>
      </c>
      <c r="C201" s="39">
        <v>250</v>
      </c>
      <c r="D201" s="52"/>
      <c r="E201" s="74">
        <f t="shared" si="3"/>
        <v>250</v>
      </c>
    </row>
    <row r="202" spans="1:5" ht="15" customHeight="1">
      <c r="A202" s="45"/>
      <c r="B202" s="45" t="s">
        <v>266</v>
      </c>
      <c r="C202" s="39">
        <v>300</v>
      </c>
      <c r="D202" s="75"/>
      <c r="E202" s="74">
        <f t="shared" si="3"/>
        <v>300</v>
      </c>
    </row>
    <row r="203" spans="1:5" ht="15" customHeight="1">
      <c r="A203" s="45"/>
      <c r="B203" s="45" t="s">
        <v>699</v>
      </c>
      <c r="C203" s="39">
        <v>250</v>
      </c>
      <c r="D203" s="75"/>
      <c r="E203" s="74">
        <f t="shared" si="3"/>
        <v>250</v>
      </c>
    </row>
    <row r="204" spans="1:5" ht="15" customHeight="1">
      <c r="A204" s="45"/>
      <c r="B204" s="45" t="s">
        <v>268</v>
      </c>
      <c r="C204" s="39">
        <v>250</v>
      </c>
      <c r="D204" s="52"/>
      <c r="E204" s="74">
        <f t="shared" si="3"/>
        <v>250</v>
      </c>
    </row>
    <row r="205" spans="1:5" ht="15" customHeight="1">
      <c r="A205" s="44" t="s">
        <v>269</v>
      </c>
      <c r="B205" s="45" t="s">
        <v>270</v>
      </c>
      <c r="C205" s="43">
        <f>SUM(C206:C223)</f>
        <v>44450</v>
      </c>
      <c r="D205" s="43">
        <f>SUM(D206:D223)</f>
        <v>1000</v>
      </c>
      <c r="E205" s="76">
        <f t="shared" si="3"/>
        <v>45450</v>
      </c>
    </row>
    <row r="206" spans="1:5" ht="15" customHeight="1">
      <c r="A206" s="45"/>
      <c r="B206" s="45" t="s">
        <v>301</v>
      </c>
      <c r="C206" s="39">
        <v>7300</v>
      </c>
      <c r="D206" s="52"/>
      <c r="E206" s="74">
        <f t="shared" si="3"/>
        <v>7300</v>
      </c>
    </row>
    <row r="207" spans="1:5" ht="15" customHeight="1">
      <c r="A207" s="45"/>
      <c r="B207" s="56" t="s">
        <v>320</v>
      </c>
      <c r="C207" s="39">
        <v>9000</v>
      </c>
      <c r="D207" s="52"/>
      <c r="E207" s="74">
        <f t="shared" si="3"/>
        <v>9000</v>
      </c>
    </row>
    <row r="208" spans="1:5" ht="15" customHeight="1">
      <c r="A208" s="45"/>
      <c r="B208" s="56" t="s">
        <v>314</v>
      </c>
      <c r="C208" s="39">
        <v>400</v>
      </c>
      <c r="D208" s="52"/>
      <c r="E208" s="74">
        <f t="shared" si="3"/>
        <v>400</v>
      </c>
    </row>
    <row r="209" spans="1:5" ht="15" customHeight="1">
      <c r="A209" s="45"/>
      <c r="B209" s="56" t="s">
        <v>321</v>
      </c>
      <c r="C209" s="39">
        <v>2000</v>
      </c>
      <c r="D209" s="52"/>
      <c r="E209" s="74">
        <f t="shared" si="3"/>
        <v>2000</v>
      </c>
    </row>
    <row r="210" spans="1:5" ht="15" customHeight="1">
      <c r="A210" s="45"/>
      <c r="B210" s="45" t="s">
        <v>271</v>
      </c>
      <c r="C210" s="57">
        <v>1550</v>
      </c>
      <c r="D210" s="52"/>
      <c r="E210" s="74">
        <f t="shared" si="3"/>
        <v>1550</v>
      </c>
    </row>
    <row r="211" spans="1:5" ht="15" customHeight="1">
      <c r="A211" s="45"/>
      <c r="B211" s="45" t="s">
        <v>272</v>
      </c>
      <c r="C211" s="57">
        <v>700</v>
      </c>
      <c r="D211" s="52"/>
      <c r="E211" s="74">
        <f t="shared" si="3"/>
        <v>700</v>
      </c>
    </row>
    <row r="212" spans="1:5" ht="15" customHeight="1">
      <c r="A212" s="45"/>
      <c r="B212" s="45" t="s">
        <v>273</v>
      </c>
      <c r="C212" s="57">
        <v>600</v>
      </c>
      <c r="D212" s="52"/>
      <c r="E212" s="74">
        <f t="shared" si="3"/>
        <v>600</v>
      </c>
    </row>
    <row r="213" spans="1:5" ht="15" customHeight="1">
      <c r="A213" s="45"/>
      <c r="B213" s="45" t="s">
        <v>318</v>
      </c>
      <c r="C213" s="57">
        <v>600</v>
      </c>
      <c r="D213" s="52"/>
      <c r="E213" s="74">
        <f t="shared" si="3"/>
        <v>600</v>
      </c>
    </row>
    <row r="214" spans="1:5" ht="15" customHeight="1">
      <c r="A214" s="45"/>
      <c r="B214" s="45" t="s">
        <v>306</v>
      </c>
      <c r="C214" s="57">
        <v>1500</v>
      </c>
      <c r="D214" s="52"/>
      <c r="E214" s="74">
        <f t="shared" si="3"/>
        <v>1500</v>
      </c>
    </row>
    <row r="215" spans="1:5" ht="15" customHeight="1">
      <c r="A215" s="45"/>
      <c r="B215" s="45" t="s">
        <v>311</v>
      </c>
      <c r="C215" s="57">
        <v>500</v>
      </c>
      <c r="D215" s="52"/>
      <c r="E215" s="74">
        <f t="shared" si="3"/>
        <v>500</v>
      </c>
    </row>
    <row r="216" spans="1:5" ht="15" customHeight="1">
      <c r="A216" s="45"/>
      <c r="B216" s="45" t="s">
        <v>307</v>
      </c>
      <c r="C216" s="57">
        <v>3500</v>
      </c>
      <c r="D216" s="52"/>
      <c r="E216" s="74">
        <f t="shared" si="3"/>
        <v>3500</v>
      </c>
    </row>
    <row r="217" spans="1:5" ht="15" customHeight="1">
      <c r="A217" s="45"/>
      <c r="B217" s="45" t="s">
        <v>308</v>
      </c>
      <c r="C217" s="57">
        <v>2400</v>
      </c>
      <c r="D217" s="75"/>
      <c r="E217" s="74">
        <f t="shared" si="3"/>
        <v>2400</v>
      </c>
    </row>
    <row r="218" spans="1:5" ht="15" customHeight="1">
      <c r="A218" s="45"/>
      <c r="B218" s="45" t="s">
        <v>309</v>
      </c>
      <c r="C218" s="57">
        <v>3500</v>
      </c>
      <c r="D218" s="75">
        <v>1000</v>
      </c>
      <c r="E218" s="74">
        <f aca="true" t="shared" si="4" ref="E218:E284">D218+C218</f>
        <v>4500</v>
      </c>
    </row>
    <row r="219" spans="1:5" ht="15" customHeight="1">
      <c r="A219" s="45"/>
      <c r="B219" s="45" t="s">
        <v>310</v>
      </c>
      <c r="C219" s="57">
        <v>1500</v>
      </c>
      <c r="D219" s="75"/>
      <c r="E219" s="74">
        <f t="shared" si="4"/>
        <v>1500</v>
      </c>
    </row>
    <row r="220" spans="1:5" ht="15" customHeight="1">
      <c r="A220" s="45"/>
      <c r="B220" s="45" t="s">
        <v>302</v>
      </c>
      <c r="C220" s="57">
        <v>900</v>
      </c>
      <c r="D220" s="75"/>
      <c r="E220" s="74">
        <f t="shared" si="4"/>
        <v>900</v>
      </c>
    </row>
    <row r="221" spans="1:5" ht="15" customHeight="1">
      <c r="A221" s="45"/>
      <c r="B221" s="45" t="s">
        <v>303</v>
      </c>
      <c r="C221" s="57">
        <v>4500</v>
      </c>
      <c r="D221" s="52"/>
      <c r="E221" s="74">
        <f t="shared" si="4"/>
        <v>4500</v>
      </c>
    </row>
    <row r="222" spans="1:5" ht="15" customHeight="1">
      <c r="A222" s="45"/>
      <c r="B222" s="45" t="s">
        <v>359</v>
      </c>
      <c r="C222" s="57">
        <v>500</v>
      </c>
      <c r="D222" s="52"/>
      <c r="E222" s="74">
        <f t="shared" si="4"/>
        <v>500</v>
      </c>
    </row>
    <row r="223" spans="1:5" ht="15" customHeight="1">
      <c r="A223" s="45"/>
      <c r="B223" s="45" t="s">
        <v>305</v>
      </c>
      <c r="C223" s="57">
        <v>3500</v>
      </c>
      <c r="D223" s="52"/>
      <c r="E223" s="74">
        <f t="shared" si="4"/>
        <v>3500</v>
      </c>
    </row>
    <row r="224" spans="1:5" ht="15" customHeight="1">
      <c r="A224" s="44" t="s">
        <v>274</v>
      </c>
      <c r="B224" s="45" t="s">
        <v>275</v>
      </c>
      <c r="C224" s="43">
        <f>SUM(C225:C239)</f>
        <v>476313</v>
      </c>
      <c r="D224" s="43">
        <f>SUM(D225:D239)</f>
        <v>0</v>
      </c>
      <c r="E224" s="76">
        <f t="shared" si="4"/>
        <v>476313</v>
      </c>
    </row>
    <row r="225" spans="1:5" ht="15" customHeight="1">
      <c r="A225" s="45"/>
      <c r="B225" s="56" t="s">
        <v>1</v>
      </c>
      <c r="C225" s="39">
        <v>4800</v>
      </c>
      <c r="D225" s="52"/>
      <c r="E225" s="74">
        <f t="shared" si="4"/>
        <v>4800</v>
      </c>
    </row>
    <row r="226" spans="1:5" ht="15" customHeight="1">
      <c r="A226" s="45"/>
      <c r="B226" s="45" t="s">
        <v>2</v>
      </c>
      <c r="C226" s="39">
        <v>30036</v>
      </c>
      <c r="D226" s="52"/>
      <c r="E226" s="74">
        <f t="shared" si="4"/>
        <v>30036</v>
      </c>
    </row>
    <row r="227" spans="1:5" ht="15" customHeight="1">
      <c r="A227" s="45"/>
      <c r="B227" s="45" t="s">
        <v>3</v>
      </c>
      <c r="C227" s="39">
        <v>35057</v>
      </c>
      <c r="D227" s="52"/>
      <c r="E227" s="74">
        <f t="shared" si="4"/>
        <v>35057</v>
      </c>
    </row>
    <row r="228" spans="1:5" ht="15" customHeight="1">
      <c r="A228" s="45"/>
      <c r="B228" s="45" t="s">
        <v>4</v>
      </c>
      <c r="C228" s="39">
        <v>9230</v>
      </c>
      <c r="D228" s="52"/>
      <c r="E228" s="74">
        <f t="shared" si="4"/>
        <v>9230</v>
      </c>
    </row>
    <row r="229" spans="1:5" ht="15" customHeight="1">
      <c r="A229" s="45"/>
      <c r="B229" s="45" t="s">
        <v>5</v>
      </c>
      <c r="C229" s="39">
        <v>12990</v>
      </c>
      <c r="D229" s="52"/>
      <c r="E229" s="74">
        <f t="shared" si="4"/>
        <v>12990</v>
      </c>
    </row>
    <row r="230" spans="1:5" ht="15" customHeight="1">
      <c r="A230" s="45"/>
      <c r="B230" s="45" t="s">
        <v>6</v>
      </c>
      <c r="C230" s="39">
        <v>28250</v>
      </c>
      <c r="D230" s="52"/>
      <c r="E230" s="74">
        <f t="shared" si="4"/>
        <v>28250</v>
      </c>
    </row>
    <row r="231" spans="1:5" ht="15" customHeight="1">
      <c r="A231" s="45"/>
      <c r="B231" s="45" t="s">
        <v>7</v>
      </c>
      <c r="C231" s="39">
        <v>55200</v>
      </c>
      <c r="D231" s="52"/>
      <c r="E231" s="74">
        <f t="shared" si="4"/>
        <v>55200</v>
      </c>
    </row>
    <row r="232" spans="1:5" ht="15" customHeight="1">
      <c r="A232" s="45"/>
      <c r="B232" s="45" t="s">
        <v>8</v>
      </c>
      <c r="C232" s="39">
        <v>9100</v>
      </c>
      <c r="D232" s="52"/>
      <c r="E232" s="74">
        <f t="shared" si="4"/>
        <v>9100</v>
      </c>
    </row>
    <row r="233" spans="1:5" ht="15" customHeight="1">
      <c r="A233" s="45"/>
      <c r="B233" s="45" t="s">
        <v>9</v>
      </c>
      <c r="C233" s="39">
        <v>98700</v>
      </c>
      <c r="D233" s="52"/>
      <c r="E233" s="74">
        <f t="shared" si="4"/>
        <v>98700</v>
      </c>
    </row>
    <row r="234" spans="1:5" ht="15" customHeight="1">
      <c r="A234" s="45"/>
      <c r="B234" s="45" t="s">
        <v>10</v>
      </c>
      <c r="C234" s="39">
        <v>5500</v>
      </c>
      <c r="D234" s="52"/>
      <c r="E234" s="74">
        <f t="shared" si="4"/>
        <v>5500</v>
      </c>
    </row>
    <row r="235" spans="1:5" ht="15" customHeight="1">
      <c r="A235" s="45"/>
      <c r="B235" s="45" t="s">
        <v>11</v>
      </c>
      <c r="C235" s="39">
        <v>24400</v>
      </c>
      <c r="D235" s="75"/>
      <c r="E235" s="74">
        <f t="shared" si="4"/>
        <v>24400</v>
      </c>
    </row>
    <row r="236" spans="1:5" ht="15" customHeight="1">
      <c r="A236" s="45"/>
      <c r="B236" s="45" t="s">
        <v>12</v>
      </c>
      <c r="C236" s="39">
        <v>11300</v>
      </c>
      <c r="D236" s="52"/>
      <c r="E236" s="74">
        <f t="shared" si="4"/>
        <v>11300</v>
      </c>
    </row>
    <row r="237" spans="1:5" ht="15" customHeight="1">
      <c r="A237" s="45"/>
      <c r="B237" s="45" t="s">
        <v>13</v>
      </c>
      <c r="C237" s="39">
        <v>133950</v>
      </c>
      <c r="D237" s="52"/>
      <c r="E237" s="74">
        <f t="shared" si="4"/>
        <v>133950</v>
      </c>
    </row>
    <row r="238" spans="1:5" ht="15" customHeight="1">
      <c r="A238" s="45"/>
      <c r="B238" s="45" t="s">
        <v>14</v>
      </c>
      <c r="C238" s="39">
        <v>4600</v>
      </c>
      <c r="D238" s="52"/>
      <c r="E238" s="74">
        <f t="shared" si="4"/>
        <v>4600</v>
      </c>
    </row>
    <row r="239" spans="1:5" ht="15" customHeight="1">
      <c r="A239" s="45"/>
      <c r="B239" s="45" t="s">
        <v>439</v>
      </c>
      <c r="C239" s="57">
        <v>13200</v>
      </c>
      <c r="D239" s="52"/>
      <c r="E239" s="74">
        <f t="shared" si="4"/>
        <v>13200</v>
      </c>
    </row>
    <row r="240" spans="1:5" ht="15" customHeight="1">
      <c r="A240" s="44" t="s">
        <v>276</v>
      </c>
      <c r="B240" s="45" t="s">
        <v>277</v>
      </c>
      <c r="C240" s="43">
        <f>SUM(C241:C247)</f>
        <v>40900</v>
      </c>
      <c r="D240" s="43">
        <f>SUM(D241:D247)</f>
        <v>23076</v>
      </c>
      <c r="E240" s="76">
        <f t="shared" si="4"/>
        <v>63976</v>
      </c>
    </row>
    <row r="241" spans="1:5" ht="15" customHeight="1">
      <c r="A241" s="44"/>
      <c r="B241" s="45" t="s">
        <v>700</v>
      </c>
      <c r="C241" s="39">
        <v>4229</v>
      </c>
      <c r="D241" s="52"/>
      <c r="E241" s="74">
        <f t="shared" si="4"/>
        <v>4229</v>
      </c>
    </row>
    <row r="242" spans="1:5" ht="15" customHeight="1">
      <c r="A242" s="44"/>
      <c r="B242" s="45" t="s">
        <v>816</v>
      </c>
      <c r="C242" s="39">
        <v>2000</v>
      </c>
      <c r="D242" s="52">
        <v>-2000</v>
      </c>
      <c r="E242" s="74">
        <f t="shared" si="4"/>
        <v>0</v>
      </c>
    </row>
    <row r="243" spans="1:5" ht="15" customHeight="1">
      <c r="A243" s="44"/>
      <c r="B243" s="45" t="s">
        <v>701</v>
      </c>
      <c r="C243" s="39">
        <v>21612</v>
      </c>
      <c r="D243" s="52"/>
      <c r="E243" s="74">
        <f t="shared" si="4"/>
        <v>21612</v>
      </c>
    </row>
    <row r="244" spans="1:5" ht="15" customHeight="1">
      <c r="A244" s="44"/>
      <c r="B244" s="45" t="s">
        <v>702</v>
      </c>
      <c r="C244" s="39">
        <v>13059</v>
      </c>
      <c r="D244" s="52"/>
      <c r="E244" s="74">
        <f>D244+C244</f>
        <v>13059</v>
      </c>
    </row>
    <row r="245" spans="1:5" ht="15" customHeight="1">
      <c r="A245" s="44"/>
      <c r="B245" s="45" t="s">
        <v>850</v>
      </c>
      <c r="C245" s="39"/>
      <c r="D245" s="52">
        <v>4715</v>
      </c>
      <c r="E245" s="74">
        <f>D245+C245</f>
        <v>4715</v>
      </c>
    </row>
    <row r="246" spans="1:5" ht="15" customHeight="1">
      <c r="A246" s="44"/>
      <c r="B246" s="45" t="s">
        <v>849</v>
      </c>
      <c r="C246" s="39"/>
      <c r="D246" s="52">
        <v>386</v>
      </c>
      <c r="E246" s="74">
        <f>D246+C246</f>
        <v>386</v>
      </c>
    </row>
    <row r="247" spans="1:5" ht="15" customHeight="1">
      <c r="A247" s="44"/>
      <c r="B247" s="45" t="s">
        <v>834</v>
      </c>
      <c r="C247" s="39"/>
      <c r="D247" s="52">
        <v>19975</v>
      </c>
      <c r="E247" s="74">
        <f t="shared" si="4"/>
        <v>19975</v>
      </c>
    </row>
    <row r="248" spans="1:5" ht="25.5" customHeight="1">
      <c r="A248" s="44" t="s">
        <v>785</v>
      </c>
      <c r="B248" s="45" t="s">
        <v>786</v>
      </c>
      <c r="C248" s="39"/>
      <c r="D248" s="52">
        <v>25386</v>
      </c>
      <c r="E248" s="75">
        <f t="shared" si="4"/>
        <v>25386</v>
      </c>
    </row>
    <row r="249" spans="1:5" ht="15" customHeight="1">
      <c r="A249" s="44" t="s">
        <v>278</v>
      </c>
      <c r="B249" s="45" t="s">
        <v>279</v>
      </c>
      <c r="C249" s="43">
        <f>SUM(C250:C265)</f>
        <v>67730</v>
      </c>
      <c r="D249" s="43">
        <f>SUM(D250:D265)</f>
        <v>100</v>
      </c>
      <c r="E249" s="76">
        <f t="shared" si="4"/>
        <v>67830</v>
      </c>
    </row>
    <row r="250" spans="1:5" ht="15" customHeight="1">
      <c r="A250" s="44"/>
      <c r="B250" s="45" t="s">
        <v>703</v>
      </c>
      <c r="C250" s="39">
        <v>4000</v>
      </c>
      <c r="D250" s="52"/>
      <c r="E250" s="74">
        <f t="shared" si="4"/>
        <v>4000</v>
      </c>
    </row>
    <row r="251" spans="1:5" ht="15" customHeight="1">
      <c r="A251" s="45"/>
      <c r="B251" s="45" t="s">
        <v>193</v>
      </c>
      <c r="C251" s="39">
        <v>42500</v>
      </c>
      <c r="D251" s="52"/>
      <c r="E251" s="74">
        <f t="shared" si="4"/>
        <v>42500</v>
      </c>
    </row>
    <row r="252" spans="1:5" ht="15" customHeight="1">
      <c r="A252" s="45"/>
      <c r="B252" s="45" t="s">
        <v>2</v>
      </c>
      <c r="C252" s="39">
        <v>330</v>
      </c>
      <c r="D252" s="52"/>
      <c r="E252" s="74">
        <f t="shared" si="4"/>
        <v>330</v>
      </c>
    </row>
    <row r="253" spans="1:5" ht="15" customHeight="1">
      <c r="A253" s="45"/>
      <c r="B253" s="45" t="s">
        <v>3</v>
      </c>
      <c r="C253" s="39">
        <v>700</v>
      </c>
      <c r="D253" s="52"/>
      <c r="E253" s="74">
        <f t="shared" si="4"/>
        <v>700</v>
      </c>
    </row>
    <row r="254" spans="1:5" ht="15" customHeight="1">
      <c r="A254" s="45"/>
      <c r="B254" s="45" t="s">
        <v>4</v>
      </c>
      <c r="C254" s="39">
        <v>800</v>
      </c>
      <c r="D254" s="52"/>
      <c r="E254" s="74">
        <f t="shared" si="4"/>
        <v>800</v>
      </c>
    </row>
    <row r="255" spans="1:5" ht="15" customHeight="1">
      <c r="A255" s="45"/>
      <c r="B255" s="45" t="s">
        <v>5</v>
      </c>
      <c r="C255" s="39">
        <v>500</v>
      </c>
      <c r="D255" s="75">
        <v>100</v>
      </c>
      <c r="E255" s="74">
        <f t="shared" si="4"/>
        <v>600</v>
      </c>
    </row>
    <row r="256" spans="1:5" ht="15" customHeight="1">
      <c r="A256" s="45"/>
      <c r="B256" s="45" t="s">
        <v>6</v>
      </c>
      <c r="C256" s="39">
        <v>100</v>
      </c>
      <c r="D256" s="76"/>
      <c r="E256" s="74">
        <f t="shared" si="4"/>
        <v>100</v>
      </c>
    </row>
    <row r="257" spans="1:5" ht="15" customHeight="1">
      <c r="A257" s="45"/>
      <c r="B257" s="45" t="s">
        <v>7</v>
      </c>
      <c r="C257" s="39">
        <v>4500</v>
      </c>
      <c r="D257" s="52"/>
      <c r="E257" s="74">
        <f t="shared" si="4"/>
        <v>4500</v>
      </c>
    </row>
    <row r="258" spans="1:5" ht="15" customHeight="1">
      <c r="A258" s="45"/>
      <c r="B258" s="45" t="s">
        <v>8</v>
      </c>
      <c r="C258" s="39">
        <v>500</v>
      </c>
      <c r="D258" s="52"/>
      <c r="E258" s="74">
        <f t="shared" si="4"/>
        <v>500</v>
      </c>
    </row>
    <row r="259" spans="1:5" ht="15" customHeight="1">
      <c r="A259" s="45"/>
      <c r="B259" s="45" t="s">
        <v>9</v>
      </c>
      <c r="C259" s="39">
        <v>4000</v>
      </c>
      <c r="D259" s="52"/>
      <c r="E259" s="74">
        <f t="shared" si="4"/>
        <v>4000</v>
      </c>
    </row>
    <row r="260" spans="1:5" ht="18" customHeight="1">
      <c r="A260" s="45"/>
      <c r="B260" s="45" t="s">
        <v>10</v>
      </c>
      <c r="C260" s="39">
        <v>1100</v>
      </c>
      <c r="D260" s="75"/>
      <c r="E260" s="74">
        <f t="shared" si="4"/>
        <v>1100</v>
      </c>
    </row>
    <row r="261" spans="1:5" ht="15" customHeight="1">
      <c r="A261" s="45"/>
      <c r="B261" s="45" t="s">
        <v>11</v>
      </c>
      <c r="C261" s="39">
        <v>1100</v>
      </c>
      <c r="D261" s="77"/>
      <c r="E261" s="74">
        <f t="shared" si="4"/>
        <v>1100</v>
      </c>
    </row>
    <row r="262" spans="1:5" ht="15" customHeight="1">
      <c r="A262" s="45"/>
      <c r="B262" s="45" t="s">
        <v>12</v>
      </c>
      <c r="C262" s="39">
        <v>1500</v>
      </c>
      <c r="D262" s="77"/>
      <c r="E262" s="74">
        <f t="shared" si="4"/>
        <v>1500</v>
      </c>
    </row>
    <row r="263" spans="1:5" ht="15" customHeight="1">
      <c r="A263" s="45"/>
      <c r="B263" s="45" t="s">
        <v>13</v>
      </c>
      <c r="C263" s="39">
        <v>900</v>
      </c>
      <c r="D263" s="52"/>
      <c r="E263" s="74">
        <f t="shared" si="4"/>
        <v>900</v>
      </c>
    </row>
    <row r="264" spans="1:5" ht="15" customHeight="1">
      <c r="A264" s="45"/>
      <c r="B264" s="45" t="s">
        <v>14</v>
      </c>
      <c r="C264" s="39">
        <v>700</v>
      </c>
      <c r="D264" s="52"/>
      <c r="E264" s="74">
        <f t="shared" si="4"/>
        <v>700</v>
      </c>
    </row>
    <row r="265" spans="1:5" ht="15" customHeight="1">
      <c r="A265" s="45"/>
      <c r="B265" s="45" t="s">
        <v>439</v>
      </c>
      <c r="C265" s="39">
        <v>4500</v>
      </c>
      <c r="D265" s="52"/>
      <c r="E265" s="74">
        <f t="shared" si="4"/>
        <v>4500</v>
      </c>
    </row>
    <row r="266" spans="1:5" ht="15" customHeight="1">
      <c r="A266" s="45" t="s">
        <v>312</v>
      </c>
      <c r="B266" s="45" t="s">
        <v>313</v>
      </c>
      <c r="C266" s="43">
        <f>C267+C268</f>
        <v>6000</v>
      </c>
      <c r="D266" s="39">
        <f>D267+D268</f>
        <v>0</v>
      </c>
      <c r="E266" s="76">
        <f t="shared" si="4"/>
        <v>6000</v>
      </c>
    </row>
    <row r="267" spans="1:5" ht="15" customHeight="1">
      <c r="A267" s="44" t="s">
        <v>280</v>
      </c>
      <c r="B267" s="45" t="s">
        <v>704</v>
      </c>
      <c r="C267" s="39">
        <v>2000</v>
      </c>
      <c r="D267" s="52"/>
      <c r="E267" s="74">
        <f t="shared" si="4"/>
        <v>2000</v>
      </c>
    </row>
    <row r="268" spans="1:5" ht="15" customHeight="1">
      <c r="A268" s="44" t="s">
        <v>281</v>
      </c>
      <c r="B268" s="38" t="s">
        <v>282</v>
      </c>
      <c r="C268" s="43">
        <f>SUM(C269:C271)</f>
        <v>4000</v>
      </c>
      <c r="D268" s="43">
        <f>SUM(D269:D271)</f>
        <v>0</v>
      </c>
      <c r="E268" s="76">
        <f t="shared" si="4"/>
        <v>4000</v>
      </c>
    </row>
    <row r="269" spans="1:5" ht="15" customHeight="1">
      <c r="A269" s="44"/>
      <c r="B269" s="38" t="s">
        <v>703</v>
      </c>
      <c r="C269" s="39">
        <v>2000</v>
      </c>
      <c r="D269" s="75"/>
      <c r="E269" s="74">
        <f t="shared" si="4"/>
        <v>2000</v>
      </c>
    </row>
    <row r="270" spans="1:5" ht="15" customHeight="1">
      <c r="A270" s="45"/>
      <c r="B270" s="45" t="s">
        <v>314</v>
      </c>
      <c r="C270" s="39">
        <v>1000</v>
      </c>
      <c r="D270" s="52"/>
      <c r="E270" s="74">
        <f t="shared" si="4"/>
        <v>1000</v>
      </c>
    </row>
    <row r="271" spans="1:5" ht="15" customHeight="1">
      <c r="A271" s="44"/>
      <c r="B271" s="45" t="s">
        <v>439</v>
      </c>
      <c r="C271" s="39">
        <v>1000</v>
      </c>
      <c r="D271" s="52"/>
      <c r="E271" s="74">
        <f t="shared" si="4"/>
        <v>1000</v>
      </c>
    </row>
    <row r="272" spans="1:7" ht="15" customHeight="1">
      <c r="A272" s="38"/>
      <c r="B272" s="34" t="s">
        <v>283</v>
      </c>
      <c r="C272" s="35">
        <f>C4+C18+C59+C121+C124</f>
        <v>21400499</v>
      </c>
      <c r="D272" s="35">
        <f>D4+D18+D59+D121+D124</f>
        <v>358497</v>
      </c>
      <c r="E272" s="72">
        <f t="shared" si="4"/>
        <v>21758996</v>
      </c>
      <c r="G272" s="30"/>
    </row>
    <row r="273" spans="1:5" ht="15" customHeight="1">
      <c r="A273" s="58"/>
      <c r="B273" s="58"/>
      <c r="C273" s="58"/>
      <c r="D273" s="52"/>
      <c r="E273" s="72">
        <f t="shared" si="4"/>
        <v>0</v>
      </c>
    </row>
    <row r="274" spans="1:5" ht="15" customHeight="1">
      <c r="A274" s="59"/>
      <c r="B274" s="60" t="s">
        <v>413</v>
      </c>
      <c r="C274" s="66">
        <f>C272-izdevumi!K940</f>
        <v>-1061495</v>
      </c>
      <c r="D274" s="52"/>
      <c r="E274" s="72">
        <f>E272-izdevumi!K942</f>
        <v>-3111333</v>
      </c>
    </row>
    <row r="275" spans="1:5" ht="15" customHeight="1">
      <c r="A275" s="59"/>
      <c r="B275" s="61"/>
      <c r="C275" s="62"/>
      <c r="D275" s="52"/>
      <c r="E275" s="72"/>
    </row>
    <row r="276" spans="1:5" ht="15" customHeight="1">
      <c r="A276" s="59"/>
      <c r="B276" s="63" t="s">
        <v>414</v>
      </c>
      <c r="C276" s="61"/>
      <c r="D276" s="52"/>
      <c r="E276" s="72"/>
    </row>
    <row r="277" spans="1:5" ht="15" customHeight="1">
      <c r="A277" s="59"/>
      <c r="B277" s="64" t="s">
        <v>415</v>
      </c>
      <c r="C277" s="66">
        <f>C281+C278</f>
        <v>1061495</v>
      </c>
      <c r="D277" s="49">
        <f>D281+D278</f>
        <v>2049838</v>
      </c>
      <c r="E277" s="72">
        <f t="shared" si="4"/>
        <v>3111333</v>
      </c>
    </row>
    <row r="278" spans="1:5" ht="15" customHeight="1">
      <c r="A278" s="59"/>
      <c r="B278" s="65" t="s">
        <v>447</v>
      </c>
      <c r="C278" s="66">
        <f>C280-C279</f>
        <v>-169323</v>
      </c>
      <c r="D278" s="66">
        <f>D280-D279</f>
        <v>2049838</v>
      </c>
      <c r="E278" s="72">
        <f t="shared" si="4"/>
        <v>1880515</v>
      </c>
    </row>
    <row r="279" spans="1:5" ht="15" customHeight="1">
      <c r="A279" s="59"/>
      <c r="B279" s="64" t="s">
        <v>440</v>
      </c>
      <c r="C279" s="62">
        <v>1019612</v>
      </c>
      <c r="D279" s="52"/>
      <c r="E279" s="74">
        <f t="shared" si="4"/>
        <v>1019612</v>
      </c>
    </row>
    <row r="280" spans="1:5" ht="15" customHeight="1">
      <c r="A280" s="59"/>
      <c r="B280" s="64" t="s">
        <v>441</v>
      </c>
      <c r="C280" s="62">
        <v>850289</v>
      </c>
      <c r="D280" s="52">
        <v>2049838</v>
      </c>
      <c r="E280" s="74">
        <f t="shared" si="4"/>
        <v>2900127</v>
      </c>
    </row>
    <row r="281" spans="1:5" ht="15" customHeight="1">
      <c r="A281" s="59"/>
      <c r="B281" s="65" t="s">
        <v>446</v>
      </c>
      <c r="C281" s="66">
        <f>C282-C283</f>
        <v>1230818</v>
      </c>
      <c r="D281" s="66">
        <f>D282-D283</f>
        <v>0</v>
      </c>
      <c r="E281" s="72">
        <f t="shared" si="4"/>
        <v>1230818</v>
      </c>
    </row>
    <row r="282" spans="1:5" ht="15" customHeight="1">
      <c r="A282" s="59"/>
      <c r="B282" s="64" t="s">
        <v>442</v>
      </c>
      <c r="C282" s="62">
        <v>1230818</v>
      </c>
      <c r="D282" s="52"/>
      <c r="E282" s="74">
        <f t="shared" si="4"/>
        <v>1230818</v>
      </c>
    </row>
    <row r="283" spans="1:5" ht="15" customHeight="1">
      <c r="A283" s="59"/>
      <c r="B283" s="64" t="s">
        <v>443</v>
      </c>
      <c r="C283" s="62">
        <v>0</v>
      </c>
      <c r="D283" s="52"/>
      <c r="E283" s="74">
        <f t="shared" si="4"/>
        <v>0</v>
      </c>
    </row>
    <row r="284" spans="1:5" ht="15" customHeight="1">
      <c r="A284" s="59"/>
      <c r="B284" s="65" t="s">
        <v>444</v>
      </c>
      <c r="C284" s="67">
        <v>0</v>
      </c>
      <c r="D284" s="52"/>
      <c r="E284" s="73">
        <f t="shared" si="4"/>
        <v>0</v>
      </c>
    </row>
    <row r="285" spans="1:5" ht="15" customHeight="1">
      <c r="A285" s="59"/>
      <c r="B285" s="64" t="s">
        <v>445</v>
      </c>
      <c r="C285" s="62">
        <v>0</v>
      </c>
      <c r="D285" s="52"/>
      <c r="E285" s="74">
        <f>D285+C285</f>
        <v>0</v>
      </c>
    </row>
    <row r="286" spans="1:5" ht="15" customHeight="1">
      <c r="A286" s="14"/>
      <c r="B286" s="15"/>
      <c r="C286" s="12"/>
      <c r="D286" s="52"/>
      <c r="E286" s="74"/>
    </row>
    <row r="287" ht="15" customHeight="1"/>
    <row r="288" spans="2:4" ht="15" customHeight="1">
      <c r="B288" s="13" t="s">
        <v>870</v>
      </c>
      <c r="D288" s="13" t="s">
        <v>871</v>
      </c>
    </row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27.75" customHeight="1"/>
    <row r="317" ht="14.25" customHeight="1"/>
    <row r="318" ht="15" customHeight="1"/>
    <row r="319" ht="42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spans="1:3" ht="15" customHeight="1">
      <c r="A334" s="16"/>
      <c r="B334" s="16"/>
      <c r="C334" s="16"/>
    </row>
    <row r="335" ht="15" customHeight="1"/>
    <row r="336" ht="15" customHeight="1"/>
    <row r="337" ht="15" customHeight="1"/>
    <row r="338" ht="15" customHeight="1"/>
    <row r="339" ht="28.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8" customHeight="1"/>
    <row r="352" ht="16.5" customHeight="1"/>
    <row r="353" ht="16.5" customHeight="1"/>
    <row r="354" ht="16.5" customHeight="1"/>
    <row r="355" spans="2:3" ht="16.5" customHeight="1">
      <c r="B355" s="30"/>
      <c r="C355" s="30"/>
    </row>
    <row r="356" ht="16.5" customHeight="1">
      <c r="B356" s="30" t="e">
        <f>#REF!+#REF!</f>
        <v>#REF!</v>
      </c>
    </row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</sheetData>
  <sheetProtection/>
  <mergeCells count="2">
    <mergeCell ref="A2:C2"/>
    <mergeCell ref="B1:E1"/>
  </mergeCells>
  <printOptions/>
  <pageMargins left="0.4330708661417323" right="0.2755905511811024" top="0.3149606299212598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8"/>
  <sheetViews>
    <sheetView zoomScalePageLayoutView="0" workbookViewId="0" topLeftCell="A928">
      <selection activeCell="C954" sqref="C954"/>
    </sheetView>
  </sheetViews>
  <sheetFormatPr defaultColWidth="9.140625" defaultRowHeight="15"/>
  <cols>
    <col min="1" max="1" width="7.140625" style="0" customWidth="1"/>
    <col min="2" max="2" width="41.8515625" style="0" customWidth="1"/>
    <col min="3" max="3" width="12.28125" style="11" customWidth="1"/>
    <col min="4" max="4" width="13.140625" style="11" customWidth="1"/>
    <col min="5" max="5" width="11.421875" style="0" customWidth="1"/>
    <col min="6" max="6" width="11.7109375" style="0" customWidth="1"/>
    <col min="7" max="7" width="12.7109375" style="0" customWidth="1"/>
    <col min="8" max="8" width="12.421875" style="0" customWidth="1"/>
    <col min="9" max="9" width="13.28125" style="0" customWidth="1"/>
    <col min="10" max="10" width="13.7109375" style="0" customWidth="1"/>
    <col min="11" max="11" width="13.28125" style="0" customWidth="1"/>
    <col min="12" max="12" width="8.57421875" style="0" customWidth="1"/>
    <col min="13" max="13" width="9.28125" style="0" customWidth="1"/>
    <col min="14" max="14" width="9.00390625" style="0" customWidth="1"/>
    <col min="15" max="15" width="9.421875" style="0" customWidth="1"/>
    <col min="16" max="16" width="9.57421875" style="0" customWidth="1"/>
  </cols>
  <sheetData>
    <row r="1" spans="2:11" s="11" customFormat="1" ht="15">
      <c r="B1" s="428" t="s">
        <v>867</v>
      </c>
      <c r="C1" s="428"/>
      <c r="D1" s="428"/>
      <c r="E1" s="428"/>
      <c r="F1" s="428"/>
      <c r="G1" s="428"/>
      <c r="H1" s="428"/>
      <c r="I1" s="428"/>
      <c r="J1" s="428"/>
      <c r="K1" s="428"/>
    </row>
    <row r="2" spans="1:11" ht="15" customHeight="1">
      <c r="A2" s="429" t="s">
        <v>705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:18" ht="62.25" customHeight="1">
      <c r="A3" s="430" t="s">
        <v>137</v>
      </c>
      <c r="B3" s="430"/>
      <c r="C3" s="79" t="s">
        <v>118</v>
      </c>
      <c r="D3" s="79" t="s">
        <v>119</v>
      </c>
      <c r="E3" s="79" t="s">
        <v>115</v>
      </c>
      <c r="F3" s="79" t="s">
        <v>116</v>
      </c>
      <c r="G3" s="79" t="s">
        <v>114</v>
      </c>
      <c r="H3" s="79" t="s">
        <v>117</v>
      </c>
      <c r="I3" s="79" t="s">
        <v>121</v>
      </c>
      <c r="J3" s="79" t="s">
        <v>120</v>
      </c>
      <c r="K3" s="80" t="s">
        <v>122</v>
      </c>
      <c r="L3" s="6"/>
      <c r="M3" s="6"/>
      <c r="N3" s="6"/>
      <c r="O3" s="6"/>
      <c r="P3" s="6"/>
      <c r="Q3" s="3"/>
      <c r="R3" s="3"/>
    </row>
    <row r="4" spans="1:18" s="11" customFormat="1" ht="21" customHeight="1">
      <c r="A4" s="78" t="s">
        <v>652</v>
      </c>
      <c r="B4" s="81" t="s">
        <v>653</v>
      </c>
      <c r="C4" s="82">
        <f>C7+C64+C67</f>
        <v>1786047</v>
      </c>
      <c r="D4" s="82">
        <f aca="true" t="shared" si="0" ref="D4:J4">D7+D64+D67</f>
        <v>459527</v>
      </c>
      <c r="E4" s="82">
        <f t="shared" si="0"/>
        <v>25000</v>
      </c>
      <c r="F4" s="82">
        <f t="shared" si="0"/>
        <v>17704</v>
      </c>
      <c r="G4" s="82">
        <f t="shared" si="0"/>
        <v>32976</v>
      </c>
      <c r="H4" s="82">
        <f t="shared" si="0"/>
        <v>0</v>
      </c>
      <c r="I4" s="82">
        <f t="shared" si="0"/>
        <v>0</v>
      </c>
      <c r="J4" s="83">
        <f t="shared" si="0"/>
        <v>0</v>
      </c>
      <c r="K4" s="84">
        <f>SUM(C4:J4)</f>
        <v>2321254</v>
      </c>
      <c r="L4" s="6"/>
      <c r="M4" s="6"/>
      <c r="N4" s="6"/>
      <c r="O4" s="6"/>
      <c r="P4" s="6"/>
      <c r="Q4" s="3"/>
      <c r="R4" s="3"/>
    </row>
    <row r="5" spans="1:18" s="11" customFormat="1" ht="18.75" customHeight="1">
      <c r="A5" s="78"/>
      <c r="B5" s="85" t="s">
        <v>448</v>
      </c>
      <c r="C5" s="82">
        <f>C8+C65+C68</f>
        <v>-8884</v>
      </c>
      <c r="D5" s="82">
        <f aca="true" t="shared" si="1" ref="D5:J5">D8+D65+D68</f>
        <v>-4048</v>
      </c>
      <c r="E5" s="82">
        <f t="shared" si="1"/>
        <v>0</v>
      </c>
      <c r="F5" s="82">
        <f t="shared" si="1"/>
        <v>0</v>
      </c>
      <c r="G5" s="82">
        <f t="shared" si="1"/>
        <v>0</v>
      </c>
      <c r="H5" s="82">
        <f t="shared" si="1"/>
        <v>0</v>
      </c>
      <c r="I5" s="82">
        <f t="shared" si="1"/>
        <v>0</v>
      </c>
      <c r="J5" s="83">
        <f t="shared" si="1"/>
        <v>0</v>
      </c>
      <c r="K5" s="84">
        <f>SUM(C5:J5)</f>
        <v>-12932</v>
      </c>
      <c r="L5" s="6"/>
      <c r="M5" s="6"/>
      <c r="N5" s="6"/>
      <c r="O5" s="6"/>
      <c r="P5" s="6"/>
      <c r="Q5" s="3"/>
      <c r="R5" s="3"/>
    </row>
    <row r="6" spans="1:18" s="11" customFormat="1" ht="22.5" customHeight="1" thickBot="1">
      <c r="A6" s="86"/>
      <c r="B6" s="87" t="s">
        <v>654</v>
      </c>
      <c r="C6" s="88">
        <f>C4+C5</f>
        <v>1777163</v>
      </c>
      <c r="D6" s="88">
        <f aca="true" t="shared" si="2" ref="D6:J6">D4+D5</f>
        <v>455479</v>
      </c>
      <c r="E6" s="88">
        <f t="shared" si="2"/>
        <v>25000</v>
      </c>
      <c r="F6" s="88">
        <f t="shared" si="2"/>
        <v>17704</v>
      </c>
      <c r="G6" s="88">
        <f t="shared" si="2"/>
        <v>32976</v>
      </c>
      <c r="H6" s="88">
        <f t="shared" si="2"/>
        <v>0</v>
      </c>
      <c r="I6" s="88">
        <f t="shared" si="2"/>
        <v>0</v>
      </c>
      <c r="J6" s="89">
        <f t="shared" si="2"/>
        <v>0</v>
      </c>
      <c r="K6" s="90">
        <f>SUM(C6:J6)</f>
        <v>2308322</v>
      </c>
      <c r="L6" s="6"/>
      <c r="M6" s="6"/>
      <c r="N6" s="6"/>
      <c r="O6" s="6"/>
      <c r="P6" s="6"/>
      <c r="Q6" s="3"/>
      <c r="R6" s="3"/>
    </row>
    <row r="7" spans="1:18" ht="29.25" customHeight="1">
      <c r="A7" s="91" t="s">
        <v>322</v>
      </c>
      <c r="B7" s="92" t="s">
        <v>655</v>
      </c>
      <c r="C7" s="93">
        <f>C10+C13+C16+C19+C22+C25+C28+C31+C34+C37+C46+C49+C52+C55+C58+C40+C43+C61</f>
        <v>1786047</v>
      </c>
      <c r="D7" s="93">
        <f aca="true" t="shared" si="3" ref="D7:K7">D10+D13+D16+D19+D22+D25+D28+D31+D34+D37+D46+D49+D52+D55+D58+D40+D43+D61</f>
        <v>422527</v>
      </c>
      <c r="E7" s="93">
        <f t="shared" si="3"/>
        <v>25000</v>
      </c>
      <c r="F7" s="93">
        <f t="shared" si="3"/>
        <v>0</v>
      </c>
      <c r="G7" s="93">
        <f t="shared" si="3"/>
        <v>32976</v>
      </c>
      <c r="H7" s="93">
        <f t="shared" si="3"/>
        <v>0</v>
      </c>
      <c r="I7" s="93">
        <f t="shared" si="3"/>
        <v>0</v>
      </c>
      <c r="J7" s="93">
        <f t="shared" si="3"/>
        <v>0</v>
      </c>
      <c r="K7" s="93">
        <f t="shared" si="3"/>
        <v>2266550</v>
      </c>
      <c r="L7" s="7"/>
      <c r="M7" s="7"/>
      <c r="N7" s="7"/>
      <c r="O7" s="7"/>
      <c r="P7" s="7"/>
      <c r="Q7" s="5"/>
      <c r="R7" s="3"/>
    </row>
    <row r="8" spans="1:18" s="11" customFormat="1" ht="18.75" customHeight="1">
      <c r="A8" s="94"/>
      <c r="B8" s="95" t="s">
        <v>448</v>
      </c>
      <c r="C8" s="96">
        <f>C11+C14+C17+C20+C23+C26+C29+C32+C35+C38+C41+C44+C47+C50+C53+C56+C59+C62</f>
        <v>-8884</v>
      </c>
      <c r="D8" s="96">
        <f aca="true" t="shared" si="4" ref="D8:K8">D11+D14+D17+D20+D23+D26+D29+D32+D35+D38+D41+D44+D47+D50+D53+D56+D59+D62</f>
        <v>-4048</v>
      </c>
      <c r="E8" s="96">
        <f t="shared" si="4"/>
        <v>0</v>
      </c>
      <c r="F8" s="96">
        <f t="shared" si="4"/>
        <v>0</v>
      </c>
      <c r="G8" s="96">
        <f t="shared" si="4"/>
        <v>0</v>
      </c>
      <c r="H8" s="96">
        <f t="shared" si="4"/>
        <v>0</v>
      </c>
      <c r="I8" s="96">
        <f t="shared" si="4"/>
        <v>0</v>
      </c>
      <c r="J8" s="96">
        <f t="shared" si="4"/>
        <v>0</v>
      </c>
      <c r="K8" s="96">
        <f t="shared" si="4"/>
        <v>-12932</v>
      </c>
      <c r="L8" s="7"/>
      <c r="M8" s="7"/>
      <c r="N8" s="7"/>
      <c r="O8" s="7"/>
      <c r="P8" s="7"/>
      <c r="Q8" s="5"/>
      <c r="R8" s="3"/>
    </row>
    <row r="9" spans="1:18" s="11" customFormat="1" ht="29.25" customHeight="1" thickBot="1">
      <c r="A9" s="97"/>
      <c r="B9" s="98" t="s">
        <v>656</v>
      </c>
      <c r="C9" s="99">
        <f>C7+C8</f>
        <v>1777163</v>
      </c>
      <c r="D9" s="99">
        <f aca="true" t="shared" si="5" ref="D9:K9">D7+D8</f>
        <v>418479</v>
      </c>
      <c r="E9" s="99">
        <f t="shared" si="5"/>
        <v>25000</v>
      </c>
      <c r="F9" s="99">
        <f t="shared" si="5"/>
        <v>0</v>
      </c>
      <c r="G9" s="99">
        <f t="shared" si="5"/>
        <v>32976</v>
      </c>
      <c r="H9" s="99">
        <f t="shared" si="5"/>
        <v>0</v>
      </c>
      <c r="I9" s="99">
        <f t="shared" si="5"/>
        <v>0</v>
      </c>
      <c r="J9" s="99">
        <f t="shared" si="5"/>
        <v>0</v>
      </c>
      <c r="K9" s="99">
        <f t="shared" si="5"/>
        <v>2253618</v>
      </c>
      <c r="L9" s="7"/>
      <c r="M9" s="7"/>
      <c r="N9" s="7"/>
      <c r="O9" s="7"/>
      <c r="P9" s="7"/>
      <c r="Q9" s="5"/>
      <c r="R9" s="3"/>
    </row>
    <row r="10" spans="1:18" ht="14.25" customHeight="1">
      <c r="A10" s="100"/>
      <c r="B10" s="101" t="s">
        <v>326</v>
      </c>
      <c r="C10" s="102">
        <v>89603</v>
      </c>
      <c r="D10" s="102"/>
      <c r="E10" s="103"/>
      <c r="F10" s="103"/>
      <c r="G10" s="103"/>
      <c r="H10" s="104"/>
      <c r="I10" s="104"/>
      <c r="J10" s="104"/>
      <c r="K10" s="103">
        <f>SUM(C10:J10)</f>
        <v>89603</v>
      </c>
      <c r="L10" s="7"/>
      <c r="M10" s="7"/>
      <c r="N10" s="7"/>
      <c r="O10" s="7"/>
      <c r="P10" s="7"/>
      <c r="Q10" s="5"/>
      <c r="R10" s="3"/>
    </row>
    <row r="11" spans="1:18" s="11" customFormat="1" ht="14.25" customHeight="1">
      <c r="A11" s="105"/>
      <c r="B11" s="106" t="s">
        <v>448</v>
      </c>
      <c r="C11" s="107"/>
      <c r="D11" s="107"/>
      <c r="E11" s="74"/>
      <c r="F11" s="74"/>
      <c r="G11" s="74"/>
      <c r="H11" s="72"/>
      <c r="I11" s="72"/>
      <c r="J11" s="72"/>
      <c r="K11" s="103">
        <f>SUM(C11:J11)</f>
        <v>0</v>
      </c>
      <c r="L11" s="7"/>
      <c r="M11" s="7"/>
      <c r="N11" s="7"/>
      <c r="O11" s="7"/>
      <c r="P11" s="7"/>
      <c r="Q11" s="5"/>
      <c r="R11" s="3"/>
    </row>
    <row r="12" spans="1:18" s="11" customFormat="1" ht="29.25" customHeight="1" thickBot="1">
      <c r="A12" s="108"/>
      <c r="B12" s="109" t="s">
        <v>449</v>
      </c>
      <c r="C12" s="110">
        <f>C10+C11</f>
        <v>89603</v>
      </c>
      <c r="D12" s="110">
        <f aca="true" t="shared" si="6" ref="D12:K12">D10+D11</f>
        <v>0</v>
      </c>
      <c r="E12" s="110">
        <f t="shared" si="6"/>
        <v>0</v>
      </c>
      <c r="F12" s="110">
        <f t="shared" si="6"/>
        <v>0</v>
      </c>
      <c r="G12" s="110">
        <f t="shared" si="6"/>
        <v>0</v>
      </c>
      <c r="H12" s="110">
        <f t="shared" si="6"/>
        <v>0</v>
      </c>
      <c r="I12" s="110">
        <f t="shared" si="6"/>
        <v>0</v>
      </c>
      <c r="J12" s="110">
        <f t="shared" si="6"/>
        <v>0</v>
      </c>
      <c r="K12" s="110">
        <f t="shared" si="6"/>
        <v>89603</v>
      </c>
      <c r="L12" s="7"/>
      <c r="M12" s="7"/>
      <c r="N12" s="7"/>
      <c r="O12" s="7"/>
      <c r="P12" s="7"/>
      <c r="Q12" s="5"/>
      <c r="R12" s="3"/>
    </row>
    <row r="13" spans="1:18" s="11" customFormat="1" ht="14.25" customHeight="1">
      <c r="A13" s="100"/>
      <c r="B13" s="101" t="s">
        <v>0</v>
      </c>
      <c r="C13" s="102">
        <v>744068</v>
      </c>
      <c r="D13" s="102">
        <v>150057</v>
      </c>
      <c r="E13" s="103">
        <v>25000</v>
      </c>
      <c r="F13" s="103"/>
      <c r="G13" s="103">
        <v>8626</v>
      </c>
      <c r="H13" s="104"/>
      <c r="I13" s="104"/>
      <c r="J13" s="104"/>
      <c r="K13" s="103">
        <f>SUM(C13:J13)</f>
        <v>927751</v>
      </c>
      <c r="L13" s="7"/>
      <c r="M13" s="7"/>
      <c r="N13" s="7"/>
      <c r="O13" s="7"/>
      <c r="P13" s="7"/>
      <c r="Q13" s="5"/>
      <c r="R13" s="3"/>
    </row>
    <row r="14" spans="1:18" s="11" customFormat="1" ht="14.25" customHeight="1">
      <c r="A14" s="105"/>
      <c r="B14" s="106" t="s">
        <v>448</v>
      </c>
      <c r="C14" s="107"/>
      <c r="D14" s="107"/>
      <c r="E14" s="74"/>
      <c r="F14" s="74"/>
      <c r="G14" s="74"/>
      <c r="H14" s="72"/>
      <c r="I14" s="72"/>
      <c r="J14" s="72"/>
      <c r="K14" s="103">
        <f>SUM(C14:J14)</f>
        <v>0</v>
      </c>
      <c r="L14" s="7"/>
      <c r="M14" s="7"/>
      <c r="N14" s="7"/>
      <c r="O14" s="7"/>
      <c r="P14" s="7"/>
      <c r="Q14" s="5"/>
      <c r="R14" s="3"/>
    </row>
    <row r="15" spans="1:18" s="11" customFormat="1" ht="14.25" customHeight="1" thickBot="1">
      <c r="A15" s="108"/>
      <c r="B15" s="109" t="s">
        <v>450</v>
      </c>
      <c r="C15" s="110">
        <f>C13+C14</f>
        <v>744068</v>
      </c>
      <c r="D15" s="110">
        <f aca="true" t="shared" si="7" ref="D15:K15">D13+D14</f>
        <v>150057</v>
      </c>
      <c r="E15" s="110">
        <f t="shared" si="7"/>
        <v>25000</v>
      </c>
      <c r="F15" s="110">
        <f t="shared" si="7"/>
        <v>0</v>
      </c>
      <c r="G15" s="110">
        <f t="shared" si="7"/>
        <v>8626</v>
      </c>
      <c r="H15" s="110">
        <f t="shared" si="7"/>
        <v>0</v>
      </c>
      <c r="I15" s="110">
        <f t="shared" si="7"/>
        <v>0</v>
      </c>
      <c r="J15" s="110">
        <f t="shared" si="7"/>
        <v>0</v>
      </c>
      <c r="K15" s="110">
        <f t="shared" si="7"/>
        <v>927751</v>
      </c>
      <c r="L15" s="7"/>
      <c r="M15" s="7"/>
      <c r="N15" s="7"/>
      <c r="O15" s="7"/>
      <c r="P15" s="7"/>
      <c r="Q15" s="5"/>
      <c r="R15" s="3"/>
    </row>
    <row r="16" spans="1:18" ht="14.25" customHeight="1">
      <c r="A16" s="100"/>
      <c r="B16" s="101" t="s">
        <v>57</v>
      </c>
      <c r="C16" s="102">
        <v>37973</v>
      </c>
      <c r="D16" s="102">
        <v>10085</v>
      </c>
      <c r="E16" s="111"/>
      <c r="F16" s="111"/>
      <c r="G16" s="111"/>
      <c r="H16" s="111"/>
      <c r="I16" s="111"/>
      <c r="J16" s="111"/>
      <c r="K16" s="103">
        <f>SUM(C16:J16)</f>
        <v>48058</v>
      </c>
      <c r="L16" s="8"/>
      <c r="M16" s="8"/>
      <c r="N16" s="8"/>
      <c r="O16" s="8"/>
      <c r="P16" s="8"/>
      <c r="Q16" s="3"/>
      <c r="R16" s="3"/>
    </row>
    <row r="17" spans="1:18" s="11" customFormat="1" ht="14.25" customHeight="1">
      <c r="A17" s="105"/>
      <c r="B17" s="106" t="s">
        <v>448</v>
      </c>
      <c r="C17" s="107"/>
      <c r="D17" s="107"/>
      <c r="E17" s="112"/>
      <c r="F17" s="112"/>
      <c r="G17" s="112"/>
      <c r="H17" s="112"/>
      <c r="I17" s="112"/>
      <c r="J17" s="112"/>
      <c r="K17" s="103">
        <f>SUM(C17:J17)</f>
        <v>0</v>
      </c>
      <c r="L17" s="8"/>
      <c r="M17" s="8"/>
      <c r="N17" s="8"/>
      <c r="O17" s="8"/>
      <c r="P17" s="8"/>
      <c r="Q17" s="3"/>
      <c r="R17" s="3"/>
    </row>
    <row r="18" spans="1:18" s="11" customFormat="1" ht="14.25" customHeight="1" thickBot="1">
      <c r="A18" s="108"/>
      <c r="B18" s="109" t="s">
        <v>451</v>
      </c>
      <c r="C18" s="110">
        <f>C16+C17</f>
        <v>37973</v>
      </c>
      <c r="D18" s="110">
        <f aca="true" t="shared" si="8" ref="D18:K18">D16+D17</f>
        <v>10085</v>
      </c>
      <c r="E18" s="110">
        <f t="shared" si="8"/>
        <v>0</v>
      </c>
      <c r="F18" s="110">
        <f t="shared" si="8"/>
        <v>0</v>
      </c>
      <c r="G18" s="110">
        <f t="shared" si="8"/>
        <v>0</v>
      </c>
      <c r="H18" s="110">
        <f t="shared" si="8"/>
        <v>0</v>
      </c>
      <c r="I18" s="110">
        <f t="shared" si="8"/>
        <v>0</v>
      </c>
      <c r="J18" s="110">
        <f t="shared" si="8"/>
        <v>0</v>
      </c>
      <c r="K18" s="110">
        <f t="shared" si="8"/>
        <v>48058</v>
      </c>
      <c r="L18" s="8"/>
      <c r="M18" s="8"/>
      <c r="N18" s="8"/>
      <c r="O18" s="8"/>
      <c r="P18" s="8"/>
      <c r="Q18" s="3"/>
      <c r="R18" s="3"/>
    </row>
    <row r="19" spans="1:18" ht="14.25" customHeight="1">
      <c r="A19" s="100"/>
      <c r="B19" s="101" t="s">
        <v>1</v>
      </c>
      <c r="C19" s="102">
        <v>98520</v>
      </c>
      <c r="D19" s="102">
        <v>24900</v>
      </c>
      <c r="E19" s="111"/>
      <c r="F19" s="111"/>
      <c r="G19" s="111">
        <v>2000</v>
      </c>
      <c r="H19" s="111"/>
      <c r="I19" s="111"/>
      <c r="J19" s="111"/>
      <c r="K19" s="103">
        <f>SUM(C19:J19)</f>
        <v>125420</v>
      </c>
      <c r="L19" s="8"/>
      <c r="M19" s="8"/>
      <c r="N19" s="8"/>
      <c r="O19" s="8"/>
      <c r="P19" s="8"/>
      <c r="Q19" s="3"/>
      <c r="R19" s="3"/>
    </row>
    <row r="20" spans="1:18" s="11" customFormat="1" ht="14.25" customHeight="1">
      <c r="A20" s="105"/>
      <c r="B20" s="106" t="s">
        <v>448</v>
      </c>
      <c r="C20" s="107"/>
      <c r="D20" s="107"/>
      <c r="E20" s="112"/>
      <c r="F20" s="112"/>
      <c r="G20" s="112"/>
      <c r="H20" s="112"/>
      <c r="I20" s="112"/>
      <c r="J20" s="112"/>
      <c r="K20" s="103">
        <f>SUM(C20:J20)</f>
        <v>0</v>
      </c>
      <c r="L20" s="8"/>
      <c r="M20" s="8"/>
      <c r="N20" s="8"/>
      <c r="O20" s="8"/>
      <c r="P20" s="8"/>
      <c r="Q20" s="3"/>
      <c r="R20" s="3"/>
    </row>
    <row r="21" spans="1:18" s="11" customFormat="1" ht="14.25" customHeight="1" thickBot="1">
      <c r="A21" s="108"/>
      <c r="B21" s="109" t="s">
        <v>452</v>
      </c>
      <c r="C21" s="110">
        <f>C19+C20</f>
        <v>98520</v>
      </c>
      <c r="D21" s="110">
        <f aca="true" t="shared" si="9" ref="D21:K21">D19+D20</f>
        <v>24900</v>
      </c>
      <c r="E21" s="110">
        <f t="shared" si="9"/>
        <v>0</v>
      </c>
      <c r="F21" s="110">
        <f t="shared" si="9"/>
        <v>0</v>
      </c>
      <c r="G21" s="110">
        <f t="shared" si="9"/>
        <v>2000</v>
      </c>
      <c r="H21" s="110">
        <f t="shared" si="9"/>
        <v>0</v>
      </c>
      <c r="I21" s="110">
        <f t="shared" si="9"/>
        <v>0</v>
      </c>
      <c r="J21" s="110">
        <f t="shared" si="9"/>
        <v>0</v>
      </c>
      <c r="K21" s="110">
        <f t="shared" si="9"/>
        <v>125420</v>
      </c>
      <c r="L21" s="8"/>
      <c r="M21" s="8"/>
      <c r="N21" s="8"/>
      <c r="O21" s="8"/>
      <c r="P21" s="8"/>
      <c r="Q21" s="3"/>
      <c r="R21" s="3"/>
    </row>
    <row r="22" spans="1:18" ht="14.25" customHeight="1">
      <c r="A22" s="100"/>
      <c r="B22" s="101" t="s">
        <v>2</v>
      </c>
      <c r="C22" s="102">
        <v>70102</v>
      </c>
      <c r="D22" s="102">
        <v>26890</v>
      </c>
      <c r="E22" s="111"/>
      <c r="F22" s="111"/>
      <c r="G22" s="111"/>
      <c r="H22" s="111"/>
      <c r="I22" s="111"/>
      <c r="J22" s="111"/>
      <c r="K22" s="103">
        <f>SUM(C22:J22)</f>
        <v>96992</v>
      </c>
      <c r="L22" s="8"/>
      <c r="M22" s="8"/>
      <c r="N22" s="8"/>
      <c r="O22" s="8"/>
      <c r="P22" s="8"/>
      <c r="Q22" s="3"/>
      <c r="R22" s="3"/>
    </row>
    <row r="23" spans="1:18" s="11" customFormat="1" ht="14.25" customHeight="1">
      <c r="A23" s="105"/>
      <c r="B23" s="106" t="s">
        <v>448</v>
      </c>
      <c r="C23" s="107"/>
      <c r="D23" s="107"/>
      <c r="E23" s="112"/>
      <c r="F23" s="112"/>
      <c r="G23" s="112"/>
      <c r="H23" s="112"/>
      <c r="I23" s="112"/>
      <c r="J23" s="112"/>
      <c r="K23" s="103">
        <f>SUM(C23:J23)</f>
        <v>0</v>
      </c>
      <c r="L23" s="8"/>
      <c r="M23" s="8"/>
      <c r="N23" s="8"/>
      <c r="O23" s="8"/>
      <c r="P23" s="8"/>
      <c r="Q23" s="3"/>
      <c r="R23" s="3"/>
    </row>
    <row r="24" spans="1:18" s="11" customFormat="1" ht="14.25" customHeight="1" thickBot="1">
      <c r="A24" s="108"/>
      <c r="B24" s="109" t="s">
        <v>453</v>
      </c>
      <c r="C24" s="110">
        <f>C22+C23</f>
        <v>70102</v>
      </c>
      <c r="D24" s="110">
        <f aca="true" t="shared" si="10" ref="D24:K24">D22+D23</f>
        <v>26890</v>
      </c>
      <c r="E24" s="110">
        <f t="shared" si="10"/>
        <v>0</v>
      </c>
      <c r="F24" s="110">
        <f t="shared" si="10"/>
        <v>0</v>
      </c>
      <c r="G24" s="110">
        <f t="shared" si="10"/>
        <v>0</v>
      </c>
      <c r="H24" s="110">
        <f t="shared" si="10"/>
        <v>0</v>
      </c>
      <c r="I24" s="110">
        <f>I22+I23</f>
        <v>0</v>
      </c>
      <c r="J24" s="110">
        <f t="shared" si="10"/>
        <v>0</v>
      </c>
      <c r="K24" s="110">
        <f t="shared" si="10"/>
        <v>96992</v>
      </c>
      <c r="L24" s="8"/>
      <c r="M24" s="8"/>
      <c r="N24" s="8"/>
      <c r="O24" s="8"/>
      <c r="P24" s="8"/>
      <c r="Q24" s="3"/>
      <c r="R24" s="3"/>
    </row>
    <row r="25" spans="1:18" ht="14.25" customHeight="1">
      <c r="A25" s="100"/>
      <c r="B25" s="101" t="s">
        <v>3</v>
      </c>
      <c r="C25" s="102">
        <v>40929</v>
      </c>
      <c r="D25" s="102">
        <v>21050</v>
      </c>
      <c r="E25" s="111"/>
      <c r="F25" s="111"/>
      <c r="G25" s="111"/>
      <c r="H25" s="111"/>
      <c r="I25" s="111"/>
      <c r="J25" s="111"/>
      <c r="K25" s="103">
        <f>SUM(C25:J25)</f>
        <v>61979</v>
      </c>
      <c r="L25" s="8"/>
      <c r="M25" s="8"/>
      <c r="N25" s="8"/>
      <c r="O25" s="8"/>
      <c r="P25" s="8"/>
      <c r="Q25" s="3"/>
      <c r="R25" s="3"/>
    </row>
    <row r="26" spans="1:18" s="11" customFormat="1" ht="14.25" customHeight="1">
      <c r="A26" s="105"/>
      <c r="B26" s="106" t="s">
        <v>448</v>
      </c>
      <c r="C26" s="107"/>
      <c r="D26" s="107"/>
      <c r="E26" s="112"/>
      <c r="F26" s="112"/>
      <c r="G26" s="112"/>
      <c r="H26" s="112"/>
      <c r="I26" s="112"/>
      <c r="J26" s="112"/>
      <c r="K26" s="103">
        <f>SUM(C26:J26)</f>
        <v>0</v>
      </c>
      <c r="L26" s="8"/>
      <c r="M26" s="8"/>
      <c r="N26" s="8"/>
      <c r="O26" s="8"/>
      <c r="P26" s="8"/>
      <c r="Q26" s="3"/>
      <c r="R26" s="3"/>
    </row>
    <row r="27" spans="1:18" s="11" customFormat="1" ht="14.25" customHeight="1" thickBot="1">
      <c r="A27" s="108"/>
      <c r="B27" s="109" t="s">
        <v>454</v>
      </c>
      <c r="C27" s="110">
        <f>C25+C26</f>
        <v>40929</v>
      </c>
      <c r="D27" s="110">
        <f aca="true" t="shared" si="11" ref="D27:K27">D25+D26</f>
        <v>21050</v>
      </c>
      <c r="E27" s="110">
        <f t="shared" si="11"/>
        <v>0</v>
      </c>
      <c r="F27" s="110">
        <f t="shared" si="11"/>
        <v>0</v>
      </c>
      <c r="G27" s="110">
        <f t="shared" si="11"/>
        <v>0</v>
      </c>
      <c r="H27" s="110">
        <f t="shared" si="11"/>
        <v>0</v>
      </c>
      <c r="I27" s="110">
        <f t="shared" si="11"/>
        <v>0</v>
      </c>
      <c r="J27" s="110">
        <f t="shared" si="11"/>
        <v>0</v>
      </c>
      <c r="K27" s="110">
        <f t="shared" si="11"/>
        <v>61979</v>
      </c>
      <c r="L27" s="8"/>
      <c r="M27" s="8"/>
      <c r="N27" s="8"/>
      <c r="O27" s="8"/>
      <c r="P27" s="8"/>
      <c r="Q27" s="3"/>
      <c r="R27" s="3"/>
    </row>
    <row r="28" spans="1:18" ht="14.25" customHeight="1">
      <c r="A28" s="100"/>
      <c r="B28" s="101" t="s">
        <v>4</v>
      </c>
      <c r="C28" s="102">
        <v>46757</v>
      </c>
      <c r="D28" s="102">
        <v>9860</v>
      </c>
      <c r="E28" s="111"/>
      <c r="F28" s="111"/>
      <c r="G28" s="111"/>
      <c r="H28" s="111"/>
      <c r="I28" s="111"/>
      <c r="J28" s="111"/>
      <c r="K28" s="103">
        <f>SUM(C28:J28)</f>
        <v>56617</v>
      </c>
      <c r="L28" s="8"/>
      <c r="M28" s="8"/>
      <c r="N28" s="8"/>
      <c r="O28" s="8"/>
      <c r="P28" s="8"/>
      <c r="Q28" s="3"/>
      <c r="R28" s="3"/>
    </row>
    <row r="29" spans="1:18" s="11" customFormat="1" ht="14.25" customHeight="1">
      <c r="A29" s="105"/>
      <c r="B29" s="106" t="s">
        <v>448</v>
      </c>
      <c r="C29" s="107"/>
      <c r="D29" s="107"/>
      <c r="E29" s="112"/>
      <c r="F29" s="112"/>
      <c r="G29" s="112"/>
      <c r="H29" s="112"/>
      <c r="I29" s="112"/>
      <c r="J29" s="112"/>
      <c r="K29" s="103">
        <f>SUM(C29:J29)</f>
        <v>0</v>
      </c>
      <c r="L29" s="8"/>
      <c r="M29" s="8"/>
      <c r="N29" s="8"/>
      <c r="O29" s="8"/>
      <c r="P29" s="8"/>
      <c r="Q29" s="3"/>
      <c r="R29" s="3"/>
    </row>
    <row r="30" spans="1:18" s="11" customFormat="1" ht="14.25" customHeight="1" thickBot="1">
      <c r="A30" s="108"/>
      <c r="B30" s="109" t="s">
        <v>455</v>
      </c>
      <c r="C30" s="110">
        <f>C28+C29</f>
        <v>46757</v>
      </c>
      <c r="D30" s="110">
        <f aca="true" t="shared" si="12" ref="D30:K30">D28+D29</f>
        <v>9860</v>
      </c>
      <c r="E30" s="110">
        <f t="shared" si="12"/>
        <v>0</v>
      </c>
      <c r="F30" s="110">
        <f t="shared" si="12"/>
        <v>0</v>
      </c>
      <c r="G30" s="110">
        <f t="shared" si="12"/>
        <v>0</v>
      </c>
      <c r="H30" s="110">
        <f t="shared" si="12"/>
        <v>0</v>
      </c>
      <c r="I30" s="110">
        <f t="shared" si="12"/>
        <v>0</v>
      </c>
      <c r="J30" s="110">
        <f t="shared" si="12"/>
        <v>0</v>
      </c>
      <c r="K30" s="110">
        <f t="shared" si="12"/>
        <v>56617</v>
      </c>
      <c r="L30" s="8"/>
      <c r="M30" s="8"/>
      <c r="N30" s="8"/>
      <c r="O30" s="8"/>
      <c r="P30" s="8"/>
      <c r="Q30" s="3"/>
      <c r="R30" s="3"/>
    </row>
    <row r="31" spans="1:18" ht="14.25" customHeight="1">
      <c r="A31" s="100"/>
      <c r="B31" s="101" t="s">
        <v>5</v>
      </c>
      <c r="C31" s="102">
        <v>46452</v>
      </c>
      <c r="D31" s="102">
        <v>10972</v>
      </c>
      <c r="E31" s="111"/>
      <c r="F31" s="111"/>
      <c r="G31" s="111"/>
      <c r="H31" s="111"/>
      <c r="I31" s="111"/>
      <c r="J31" s="111"/>
      <c r="K31" s="103">
        <f>SUM(C31:J31)</f>
        <v>57424</v>
      </c>
      <c r="L31" s="8"/>
      <c r="M31" s="8"/>
      <c r="N31" s="8"/>
      <c r="O31" s="8"/>
      <c r="P31" s="8"/>
      <c r="Q31" s="3"/>
      <c r="R31" s="3"/>
    </row>
    <row r="32" spans="1:18" s="11" customFormat="1" ht="14.25" customHeight="1">
      <c r="A32" s="105"/>
      <c r="B32" s="106" t="s">
        <v>448</v>
      </c>
      <c r="C32" s="107"/>
      <c r="D32" s="107"/>
      <c r="E32" s="112"/>
      <c r="F32" s="112"/>
      <c r="G32" s="112"/>
      <c r="H32" s="112"/>
      <c r="I32" s="112"/>
      <c r="J32" s="112"/>
      <c r="K32" s="103">
        <f>SUM(C32:J32)</f>
        <v>0</v>
      </c>
      <c r="L32" s="8"/>
      <c r="M32" s="8"/>
      <c r="N32" s="8"/>
      <c r="O32" s="8"/>
      <c r="P32" s="8"/>
      <c r="Q32" s="3"/>
      <c r="R32" s="3"/>
    </row>
    <row r="33" spans="1:18" s="11" customFormat="1" ht="14.25" customHeight="1" thickBot="1">
      <c r="A33" s="108"/>
      <c r="B33" s="109" t="s">
        <v>456</v>
      </c>
      <c r="C33" s="110">
        <f>C31+C32</f>
        <v>46452</v>
      </c>
      <c r="D33" s="110">
        <f aca="true" t="shared" si="13" ref="D33:K33">D31+D32</f>
        <v>10972</v>
      </c>
      <c r="E33" s="110">
        <f t="shared" si="13"/>
        <v>0</v>
      </c>
      <c r="F33" s="110">
        <f t="shared" si="13"/>
        <v>0</v>
      </c>
      <c r="G33" s="110">
        <f t="shared" si="13"/>
        <v>0</v>
      </c>
      <c r="H33" s="110">
        <f t="shared" si="13"/>
        <v>0</v>
      </c>
      <c r="I33" s="110">
        <f t="shared" si="13"/>
        <v>0</v>
      </c>
      <c r="J33" s="110">
        <f t="shared" si="13"/>
        <v>0</v>
      </c>
      <c r="K33" s="110">
        <f t="shared" si="13"/>
        <v>57424</v>
      </c>
      <c r="L33" s="8"/>
      <c r="M33" s="8"/>
      <c r="N33" s="8"/>
      <c r="O33" s="8"/>
      <c r="P33" s="8"/>
      <c r="Q33" s="3"/>
      <c r="R33" s="3"/>
    </row>
    <row r="34" spans="1:18" ht="14.25" customHeight="1">
      <c r="A34" s="100"/>
      <c r="B34" s="101" t="s">
        <v>6</v>
      </c>
      <c r="C34" s="102">
        <v>62954</v>
      </c>
      <c r="D34" s="102">
        <v>19817</v>
      </c>
      <c r="E34" s="111"/>
      <c r="F34" s="111"/>
      <c r="G34" s="111">
        <v>800</v>
      </c>
      <c r="H34" s="111"/>
      <c r="I34" s="111"/>
      <c r="J34" s="111"/>
      <c r="K34" s="103">
        <f>SUM(C34:J34)</f>
        <v>83571</v>
      </c>
      <c r="L34" s="8"/>
      <c r="M34" s="8"/>
      <c r="N34" s="8"/>
      <c r="O34" s="8"/>
      <c r="P34" s="8"/>
      <c r="Q34" s="3"/>
      <c r="R34" s="3"/>
    </row>
    <row r="35" spans="1:18" s="11" customFormat="1" ht="14.25" customHeight="1">
      <c r="A35" s="105"/>
      <c r="B35" s="106" t="s">
        <v>448</v>
      </c>
      <c r="C35" s="107"/>
      <c r="D35" s="107">
        <v>-4078</v>
      </c>
      <c r="E35" s="112"/>
      <c r="F35" s="112"/>
      <c r="G35" s="112"/>
      <c r="H35" s="112"/>
      <c r="I35" s="112"/>
      <c r="J35" s="112"/>
      <c r="K35" s="103">
        <f>SUM(C35:J35)</f>
        <v>-4078</v>
      </c>
      <c r="L35" s="8"/>
      <c r="M35" s="8"/>
      <c r="N35" s="8"/>
      <c r="O35" s="8"/>
      <c r="P35" s="8"/>
      <c r="Q35" s="3"/>
      <c r="R35" s="3"/>
    </row>
    <row r="36" spans="1:18" s="11" customFormat="1" ht="17.25" customHeight="1" thickBot="1">
      <c r="A36" s="108"/>
      <c r="B36" s="109" t="s">
        <v>457</v>
      </c>
      <c r="C36" s="110">
        <f>C34+C35</f>
        <v>62954</v>
      </c>
      <c r="D36" s="110">
        <f aca="true" t="shared" si="14" ref="D36:K36">D34+D35</f>
        <v>15739</v>
      </c>
      <c r="E36" s="110">
        <f t="shared" si="14"/>
        <v>0</v>
      </c>
      <c r="F36" s="110">
        <f t="shared" si="14"/>
        <v>0</v>
      </c>
      <c r="G36" s="110">
        <f t="shared" si="14"/>
        <v>800</v>
      </c>
      <c r="H36" s="110">
        <f t="shared" si="14"/>
        <v>0</v>
      </c>
      <c r="I36" s="110">
        <f t="shared" si="14"/>
        <v>0</v>
      </c>
      <c r="J36" s="110">
        <f t="shared" si="14"/>
        <v>0</v>
      </c>
      <c r="K36" s="110">
        <f t="shared" si="14"/>
        <v>79493</v>
      </c>
      <c r="L36" s="8"/>
      <c r="M36" s="8"/>
      <c r="N36" s="8"/>
      <c r="O36" s="8"/>
      <c r="P36" s="8"/>
      <c r="Q36" s="3"/>
      <c r="R36" s="3"/>
    </row>
    <row r="37" spans="1:18" ht="14.25" customHeight="1">
      <c r="A37" s="100"/>
      <c r="B37" s="101" t="s">
        <v>7</v>
      </c>
      <c r="C37" s="102">
        <v>69454</v>
      </c>
      <c r="D37" s="102">
        <v>22130</v>
      </c>
      <c r="E37" s="111"/>
      <c r="F37" s="111"/>
      <c r="G37" s="111"/>
      <c r="H37" s="111"/>
      <c r="I37" s="111"/>
      <c r="J37" s="111"/>
      <c r="K37" s="103">
        <f>SUM(C37:J37)</f>
        <v>91584</v>
      </c>
      <c r="L37" s="8"/>
      <c r="M37" s="8"/>
      <c r="N37" s="8"/>
      <c r="O37" s="8"/>
      <c r="P37" s="8"/>
      <c r="Q37" s="3"/>
      <c r="R37" s="3"/>
    </row>
    <row r="38" spans="1:18" s="11" customFormat="1" ht="14.25" customHeight="1">
      <c r="A38" s="105"/>
      <c r="B38" s="106" t="s">
        <v>448</v>
      </c>
      <c r="C38" s="107"/>
      <c r="D38" s="107"/>
      <c r="E38" s="112"/>
      <c r="F38" s="112"/>
      <c r="G38" s="112"/>
      <c r="H38" s="112"/>
      <c r="I38" s="112"/>
      <c r="J38" s="112"/>
      <c r="K38" s="103">
        <f>SUM(C38:J38)</f>
        <v>0</v>
      </c>
      <c r="L38" s="8"/>
      <c r="M38" s="8"/>
      <c r="N38" s="8"/>
      <c r="O38" s="8"/>
      <c r="P38" s="8"/>
      <c r="Q38" s="3"/>
      <c r="R38" s="3"/>
    </row>
    <row r="39" spans="1:18" s="11" customFormat="1" ht="14.25" customHeight="1" thickBot="1">
      <c r="A39" s="108"/>
      <c r="B39" s="109" t="s">
        <v>458</v>
      </c>
      <c r="C39" s="110">
        <f>C37+C38</f>
        <v>69454</v>
      </c>
      <c r="D39" s="110">
        <f aca="true" t="shared" si="15" ref="D39:K39">D37+D38</f>
        <v>22130</v>
      </c>
      <c r="E39" s="110">
        <f t="shared" si="15"/>
        <v>0</v>
      </c>
      <c r="F39" s="110">
        <f t="shared" si="15"/>
        <v>0</v>
      </c>
      <c r="G39" s="110">
        <f t="shared" si="15"/>
        <v>0</v>
      </c>
      <c r="H39" s="110">
        <f t="shared" si="15"/>
        <v>0</v>
      </c>
      <c r="I39" s="110">
        <f t="shared" si="15"/>
        <v>0</v>
      </c>
      <c r="J39" s="110">
        <f t="shared" si="15"/>
        <v>0</v>
      </c>
      <c r="K39" s="110">
        <f t="shared" si="15"/>
        <v>91584</v>
      </c>
      <c r="L39" s="8"/>
      <c r="M39" s="8"/>
      <c r="N39" s="8"/>
      <c r="O39" s="8"/>
      <c r="P39" s="8"/>
      <c r="Q39" s="3"/>
      <c r="R39" s="3"/>
    </row>
    <row r="40" spans="1:18" s="11" customFormat="1" ht="14.25" customHeight="1">
      <c r="A40" s="100"/>
      <c r="B40" s="101" t="s">
        <v>8</v>
      </c>
      <c r="C40" s="102">
        <v>58197</v>
      </c>
      <c r="D40" s="102">
        <v>15370</v>
      </c>
      <c r="E40" s="111"/>
      <c r="F40" s="111"/>
      <c r="G40" s="111"/>
      <c r="H40" s="111"/>
      <c r="I40" s="111"/>
      <c r="J40" s="111"/>
      <c r="K40" s="103">
        <f>SUM(C40:J40)</f>
        <v>73567</v>
      </c>
      <c r="L40" s="8"/>
      <c r="M40" s="8"/>
      <c r="N40" s="8"/>
      <c r="O40" s="8"/>
      <c r="P40" s="8"/>
      <c r="Q40" s="3"/>
      <c r="R40" s="3"/>
    </row>
    <row r="41" spans="1:18" s="11" customFormat="1" ht="14.25" customHeight="1">
      <c r="A41" s="105"/>
      <c r="B41" s="106" t="s">
        <v>448</v>
      </c>
      <c r="C41" s="107"/>
      <c r="D41" s="107"/>
      <c r="E41" s="112"/>
      <c r="F41" s="112"/>
      <c r="G41" s="112"/>
      <c r="H41" s="112"/>
      <c r="I41" s="112"/>
      <c r="J41" s="112"/>
      <c r="K41" s="103">
        <f>SUM(C41:J41)</f>
        <v>0</v>
      </c>
      <c r="L41" s="8"/>
      <c r="M41" s="8"/>
      <c r="N41" s="8"/>
      <c r="O41" s="8"/>
      <c r="P41" s="8"/>
      <c r="Q41" s="3"/>
      <c r="R41" s="3"/>
    </row>
    <row r="42" spans="1:18" s="11" customFormat="1" ht="14.25" customHeight="1" thickBot="1">
      <c r="A42" s="108"/>
      <c r="B42" s="109" t="s">
        <v>459</v>
      </c>
      <c r="C42" s="110">
        <f>C40+C41</f>
        <v>58197</v>
      </c>
      <c r="D42" s="110">
        <f aca="true" t="shared" si="16" ref="D42:K42">D40+D41</f>
        <v>15370</v>
      </c>
      <c r="E42" s="110">
        <f t="shared" si="16"/>
        <v>0</v>
      </c>
      <c r="F42" s="110">
        <f t="shared" si="16"/>
        <v>0</v>
      </c>
      <c r="G42" s="110">
        <f t="shared" si="16"/>
        <v>0</v>
      </c>
      <c r="H42" s="110">
        <f t="shared" si="16"/>
        <v>0</v>
      </c>
      <c r="I42" s="110">
        <f t="shared" si="16"/>
        <v>0</v>
      </c>
      <c r="J42" s="110">
        <f t="shared" si="16"/>
        <v>0</v>
      </c>
      <c r="K42" s="110">
        <f t="shared" si="16"/>
        <v>73567</v>
      </c>
      <c r="L42" s="8"/>
      <c r="M42" s="8"/>
      <c r="N42" s="8"/>
      <c r="O42" s="8"/>
      <c r="P42" s="8"/>
      <c r="Q42" s="3"/>
      <c r="R42" s="3"/>
    </row>
    <row r="43" spans="1:18" s="11" customFormat="1" ht="14.25" customHeight="1">
      <c r="A43" s="100"/>
      <c r="B43" s="101" t="s">
        <v>9</v>
      </c>
      <c r="C43" s="102">
        <v>77459</v>
      </c>
      <c r="D43" s="102">
        <v>17020</v>
      </c>
      <c r="E43" s="111"/>
      <c r="F43" s="111"/>
      <c r="G43" s="113">
        <v>1300</v>
      </c>
      <c r="H43" s="111"/>
      <c r="I43" s="111"/>
      <c r="J43" s="111"/>
      <c r="K43" s="103">
        <f>SUM(C43:J43)</f>
        <v>95779</v>
      </c>
      <c r="L43" s="8"/>
      <c r="M43" s="8"/>
      <c r="N43" s="8"/>
      <c r="O43" s="8"/>
      <c r="P43" s="8"/>
      <c r="Q43" s="3"/>
      <c r="R43" s="3"/>
    </row>
    <row r="44" spans="1:18" s="11" customFormat="1" ht="14.25" customHeight="1">
      <c r="A44" s="105"/>
      <c r="B44" s="106" t="s">
        <v>448</v>
      </c>
      <c r="C44" s="107"/>
      <c r="D44" s="107"/>
      <c r="E44" s="112"/>
      <c r="F44" s="112"/>
      <c r="G44" s="114"/>
      <c r="H44" s="112"/>
      <c r="I44" s="112"/>
      <c r="J44" s="112"/>
      <c r="K44" s="103">
        <f>SUM(C44:J44)</f>
        <v>0</v>
      </c>
      <c r="L44" s="8"/>
      <c r="M44" s="8"/>
      <c r="N44" s="8"/>
      <c r="O44" s="8"/>
      <c r="P44" s="8"/>
      <c r="Q44" s="3"/>
      <c r="R44" s="3"/>
    </row>
    <row r="45" spans="1:18" s="11" customFormat="1" ht="14.25" customHeight="1" thickBot="1">
      <c r="A45" s="108"/>
      <c r="B45" s="109" t="s">
        <v>460</v>
      </c>
      <c r="C45" s="110">
        <f>C43+C44</f>
        <v>77459</v>
      </c>
      <c r="D45" s="110">
        <f aca="true" t="shared" si="17" ref="D45:K45">D43+D44</f>
        <v>17020</v>
      </c>
      <c r="E45" s="110">
        <f t="shared" si="17"/>
        <v>0</v>
      </c>
      <c r="F45" s="110">
        <f t="shared" si="17"/>
        <v>0</v>
      </c>
      <c r="G45" s="110">
        <f t="shared" si="17"/>
        <v>1300</v>
      </c>
      <c r="H45" s="110">
        <f t="shared" si="17"/>
        <v>0</v>
      </c>
      <c r="I45" s="110">
        <f t="shared" si="17"/>
        <v>0</v>
      </c>
      <c r="J45" s="110">
        <f t="shared" si="17"/>
        <v>0</v>
      </c>
      <c r="K45" s="110">
        <f t="shared" si="17"/>
        <v>95779</v>
      </c>
      <c r="L45" s="8"/>
      <c r="M45" s="8"/>
      <c r="N45" s="8"/>
      <c r="O45" s="8"/>
      <c r="P45" s="8"/>
      <c r="Q45" s="3"/>
      <c r="R45" s="3"/>
    </row>
    <row r="46" spans="1:18" ht="14.25" customHeight="1">
      <c r="A46" s="100"/>
      <c r="B46" s="101" t="s">
        <v>10</v>
      </c>
      <c r="C46" s="102">
        <v>39248</v>
      </c>
      <c r="D46" s="102">
        <v>11190</v>
      </c>
      <c r="E46" s="111"/>
      <c r="F46" s="111"/>
      <c r="G46" s="111"/>
      <c r="H46" s="111"/>
      <c r="I46" s="111"/>
      <c r="J46" s="111"/>
      <c r="K46" s="103">
        <f>SUM(C46:J46)</f>
        <v>50438</v>
      </c>
      <c r="L46" s="8"/>
      <c r="M46" s="8"/>
      <c r="N46" s="8"/>
      <c r="O46" s="8"/>
      <c r="P46" s="8"/>
      <c r="Q46" s="3"/>
      <c r="R46" s="3"/>
    </row>
    <row r="47" spans="1:18" s="11" customFormat="1" ht="14.25" customHeight="1">
      <c r="A47" s="105"/>
      <c r="B47" s="106" t="s">
        <v>448</v>
      </c>
      <c r="C47" s="107">
        <v>-7384</v>
      </c>
      <c r="D47" s="107"/>
      <c r="E47" s="112"/>
      <c r="F47" s="112"/>
      <c r="G47" s="112"/>
      <c r="H47" s="112"/>
      <c r="I47" s="112"/>
      <c r="J47" s="112"/>
      <c r="K47" s="103">
        <f>SUM(C47:J47)</f>
        <v>-7384</v>
      </c>
      <c r="L47" s="8"/>
      <c r="M47" s="8"/>
      <c r="N47" s="8"/>
      <c r="O47" s="8"/>
      <c r="P47" s="8"/>
      <c r="Q47" s="3"/>
      <c r="R47" s="3"/>
    </row>
    <row r="48" spans="1:18" s="11" customFormat="1" ht="14.25" customHeight="1" thickBot="1">
      <c r="A48" s="108"/>
      <c r="B48" s="109" t="s">
        <v>461</v>
      </c>
      <c r="C48" s="110">
        <f>C46+C47</f>
        <v>31864</v>
      </c>
      <c r="D48" s="110">
        <f aca="true" t="shared" si="18" ref="D48:K48">D46+D47</f>
        <v>11190</v>
      </c>
      <c r="E48" s="110">
        <f t="shared" si="18"/>
        <v>0</v>
      </c>
      <c r="F48" s="110">
        <f t="shared" si="18"/>
        <v>0</v>
      </c>
      <c r="G48" s="110">
        <f t="shared" si="18"/>
        <v>0</v>
      </c>
      <c r="H48" s="110">
        <f t="shared" si="18"/>
        <v>0</v>
      </c>
      <c r="I48" s="110">
        <f t="shared" si="18"/>
        <v>0</v>
      </c>
      <c r="J48" s="110">
        <f t="shared" si="18"/>
        <v>0</v>
      </c>
      <c r="K48" s="110">
        <f t="shared" si="18"/>
        <v>43054</v>
      </c>
      <c r="L48" s="8"/>
      <c r="M48" s="8"/>
      <c r="N48" s="8"/>
      <c r="O48" s="8"/>
      <c r="P48" s="8"/>
      <c r="Q48" s="3"/>
      <c r="R48" s="3"/>
    </row>
    <row r="49" spans="1:18" ht="14.25" customHeight="1">
      <c r="A49" s="100"/>
      <c r="B49" s="101" t="s">
        <v>11</v>
      </c>
      <c r="C49" s="102">
        <v>73750</v>
      </c>
      <c r="D49" s="102">
        <v>23900</v>
      </c>
      <c r="E49" s="111"/>
      <c r="F49" s="111"/>
      <c r="G49" s="111">
        <v>18750</v>
      </c>
      <c r="H49" s="111"/>
      <c r="I49" s="111"/>
      <c r="J49" s="111"/>
      <c r="K49" s="103">
        <f>SUM(C49:J49)</f>
        <v>116400</v>
      </c>
      <c r="L49" s="8"/>
      <c r="M49" s="8"/>
      <c r="N49" s="8"/>
      <c r="O49" s="8"/>
      <c r="P49" s="8"/>
      <c r="Q49" s="3"/>
      <c r="R49" s="3"/>
    </row>
    <row r="50" spans="1:18" s="11" customFormat="1" ht="14.25" customHeight="1">
      <c r="A50" s="105"/>
      <c r="B50" s="106" t="s">
        <v>448</v>
      </c>
      <c r="C50" s="107"/>
      <c r="D50" s="107">
        <v>30</v>
      </c>
      <c r="E50" s="112"/>
      <c r="F50" s="112"/>
      <c r="G50" s="112"/>
      <c r="H50" s="112"/>
      <c r="I50" s="112"/>
      <c r="J50" s="112"/>
      <c r="K50" s="103">
        <f>SUM(C50:J50)</f>
        <v>30</v>
      </c>
      <c r="L50" s="8"/>
      <c r="M50" s="8"/>
      <c r="N50" s="8"/>
      <c r="O50" s="8"/>
      <c r="P50" s="8"/>
      <c r="Q50" s="3"/>
      <c r="R50" s="3"/>
    </row>
    <row r="51" spans="1:18" s="11" customFormat="1" ht="14.25" customHeight="1" thickBot="1">
      <c r="A51" s="108"/>
      <c r="B51" s="109" t="s">
        <v>462</v>
      </c>
      <c r="C51" s="110">
        <f>C49+C50</f>
        <v>73750</v>
      </c>
      <c r="D51" s="110">
        <f aca="true" t="shared" si="19" ref="D51:K51">D49+D50</f>
        <v>23930</v>
      </c>
      <c r="E51" s="110">
        <f t="shared" si="19"/>
        <v>0</v>
      </c>
      <c r="F51" s="110">
        <f t="shared" si="19"/>
        <v>0</v>
      </c>
      <c r="G51" s="110">
        <f t="shared" si="19"/>
        <v>18750</v>
      </c>
      <c r="H51" s="110">
        <f t="shared" si="19"/>
        <v>0</v>
      </c>
      <c r="I51" s="110">
        <f t="shared" si="19"/>
        <v>0</v>
      </c>
      <c r="J51" s="110">
        <f t="shared" si="19"/>
        <v>0</v>
      </c>
      <c r="K51" s="110">
        <f t="shared" si="19"/>
        <v>116430</v>
      </c>
      <c r="L51" s="8"/>
      <c r="M51" s="8"/>
      <c r="N51" s="8"/>
      <c r="O51" s="8"/>
      <c r="P51" s="8"/>
      <c r="Q51" s="3"/>
      <c r="R51" s="3"/>
    </row>
    <row r="52" spans="1:18" ht="14.25" customHeight="1">
      <c r="A52" s="100"/>
      <c r="B52" s="101" t="s">
        <v>12</v>
      </c>
      <c r="C52" s="102">
        <v>65851</v>
      </c>
      <c r="D52" s="102">
        <v>15700</v>
      </c>
      <c r="E52" s="115"/>
      <c r="F52" s="115"/>
      <c r="G52" s="113"/>
      <c r="H52" s="115"/>
      <c r="I52" s="115"/>
      <c r="J52" s="115"/>
      <c r="K52" s="103">
        <f>SUM(C52:J52)</f>
        <v>81551</v>
      </c>
      <c r="L52" s="9"/>
      <c r="M52" s="9"/>
      <c r="N52" s="9"/>
      <c r="O52" s="9"/>
      <c r="P52" s="9"/>
      <c r="Q52" s="3"/>
      <c r="R52" s="3"/>
    </row>
    <row r="53" spans="1:18" s="11" customFormat="1" ht="14.25" customHeight="1">
      <c r="A53" s="105"/>
      <c r="B53" s="106" t="s">
        <v>448</v>
      </c>
      <c r="C53" s="107"/>
      <c r="D53" s="107"/>
      <c r="E53" s="116"/>
      <c r="F53" s="116"/>
      <c r="G53" s="114"/>
      <c r="H53" s="116"/>
      <c r="I53" s="116"/>
      <c r="J53" s="116"/>
      <c r="K53" s="103">
        <f>SUM(C53:J53)</f>
        <v>0</v>
      </c>
      <c r="L53" s="9"/>
      <c r="M53" s="9"/>
      <c r="N53" s="9"/>
      <c r="O53" s="9"/>
      <c r="P53" s="9"/>
      <c r="Q53" s="3"/>
      <c r="R53" s="3"/>
    </row>
    <row r="54" spans="1:18" s="11" customFormat="1" ht="14.25" customHeight="1" thickBot="1">
      <c r="A54" s="108"/>
      <c r="B54" s="109" t="s">
        <v>463</v>
      </c>
      <c r="C54" s="110">
        <f>C52+C53</f>
        <v>65851</v>
      </c>
      <c r="D54" s="110">
        <f aca="true" t="shared" si="20" ref="D54:K54">D52+D53</f>
        <v>15700</v>
      </c>
      <c r="E54" s="110">
        <f t="shared" si="20"/>
        <v>0</v>
      </c>
      <c r="F54" s="110">
        <f t="shared" si="20"/>
        <v>0</v>
      </c>
      <c r="G54" s="110">
        <f t="shared" si="20"/>
        <v>0</v>
      </c>
      <c r="H54" s="110">
        <f t="shared" si="20"/>
        <v>0</v>
      </c>
      <c r="I54" s="110">
        <f t="shared" si="20"/>
        <v>0</v>
      </c>
      <c r="J54" s="110">
        <f t="shared" si="20"/>
        <v>0</v>
      </c>
      <c r="K54" s="110">
        <f t="shared" si="20"/>
        <v>81551</v>
      </c>
      <c r="L54" s="9"/>
      <c r="M54" s="9"/>
      <c r="N54" s="9"/>
      <c r="O54" s="9"/>
      <c r="P54" s="9"/>
      <c r="Q54" s="3"/>
      <c r="R54" s="3"/>
    </row>
    <row r="55" spans="1:18" ht="14.25" customHeight="1">
      <c r="A55" s="100"/>
      <c r="B55" s="101" t="s">
        <v>13</v>
      </c>
      <c r="C55" s="102">
        <v>86190</v>
      </c>
      <c r="D55" s="102">
        <v>19845</v>
      </c>
      <c r="E55" s="111"/>
      <c r="F55" s="111"/>
      <c r="G55" s="111">
        <v>1500</v>
      </c>
      <c r="H55" s="111"/>
      <c r="I55" s="111"/>
      <c r="J55" s="111"/>
      <c r="K55" s="103">
        <f>SUM(C55:J55)</f>
        <v>107535</v>
      </c>
      <c r="L55" s="8"/>
      <c r="M55" s="8"/>
      <c r="N55" s="8"/>
      <c r="O55" s="8"/>
      <c r="P55" s="8"/>
      <c r="Q55" s="3"/>
      <c r="R55" s="3"/>
    </row>
    <row r="56" spans="1:18" s="11" customFormat="1" ht="14.25" customHeight="1">
      <c r="A56" s="105"/>
      <c r="B56" s="106" t="s">
        <v>448</v>
      </c>
      <c r="C56" s="107"/>
      <c r="D56" s="107"/>
      <c r="E56" s="112"/>
      <c r="F56" s="112"/>
      <c r="G56" s="112"/>
      <c r="H56" s="112"/>
      <c r="I56" s="112"/>
      <c r="J56" s="112"/>
      <c r="K56" s="103">
        <f>SUM(C56:J56)</f>
        <v>0</v>
      </c>
      <c r="L56" s="8"/>
      <c r="M56" s="8"/>
      <c r="N56" s="8"/>
      <c r="O56" s="8"/>
      <c r="P56" s="8"/>
      <c r="Q56" s="3"/>
      <c r="R56" s="3"/>
    </row>
    <row r="57" spans="1:18" s="11" customFormat="1" ht="14.25" customHeight="1" thickBot="1">
      <c r="A57" s="108"/>
      <c r="B57" s="109" t="s">
        <v>464</v>
      </c>
      <c r="C57" s="110">
        <f>C55+C56</f>
        <v>86190</v>
      </c>
      <c r="D57" s="110">
        <f aca="true" t="shared" si="21" ref="D57:K57">D55+D56</f>
        <v>19845</v>
      </c>
      <c r="E57" s="110">
        <f t="shared" si="21"/>
        <v>0</v>
      </c>
      <c r="F57" s="110">
        <f t="shared" si="21"/>
        <v>0</v>
      </c>
      <c r="G57" s="110">
        <f t="shared" si="21"/>
        <v>1500</v>
      </c>
      <c r="H57" s="110">
        <f t="shared" si="21"/>
        <v>0</v>
      </c>
      <c r="I57" s="110">
        <f t="shared" si="21"/>
        <v>0</v>
      </c>
      <c r="J57" s="110">
        <f t="shared" si="21"/>
        <v>0</v>
      </c>
      <c r="K57" s="110">
        <f t="shared" si="21"/>
        <v>107535</v>
      </c>
      <c r="L57" s="8"/>
      <c r="M57" s="8"/>
      <c r="N57" s="8"/>
      <c r="O57" s="8"/>
      <c r="P57" s="8"/>
      <c r="Q57" s="3"/>
      <c r="R57" s="3"/>
    </row>
    <row r="58" spans="1:18" ht="13.5" customHeight="1">
      <c r="A58" s="100"/>
      <c r="B58" s="101" t="s">
        <v>14</v>
      </c>
      <c r="C58" s="102">
        <v>44940</v>
      </c>
      <c r="D58" s="102">
        <v>18141</v>
      </c>
      <c r="E58" s="111"/>
      <c r="F58" s="111"/>
      <c r="G58" s="111"/>
      <c r="H58" s="111"/>
      <c r="I58" s="111"/>
      <c r="J58" s="111"/>
      <c r="K58" s="103">
        <f>SUM(C58:J58)</f>
        <v>63081</v>
      </c>
      <c r="L58" s="8"/>
      <c r="M58" s="8"/>
      <c r="N58" s="8"/>
      <c r="O58" s="8"/>
      <c r="P58" s="8"/>
      <c r="Q58" s="3"/>
      <c r="R58" s="3"/>
    </row>
    <row r="59" spans="1:18" s="11" customFormat="1" ht="13.5" customHeight="1">
      <c r="A59" s="105"/>
      <c r="B59" s="106" t="s">
        <v>448</v>
      </c>
      <c r="C59" s="107">
        <v>-1500</v>
      </c>
      <c r="D59" s="107"/>
      <c r="E59" s="112"/>
      <c r="F59" s="112"/>
      <c r="G59" s="112"/>
      <c r="H59" s="112"/>
      <c r="I59" s="112"/>
      <c r="J59" s="112"/>
      <c r="K59" s="103">
        <f>SUM(C59:J59)</f>
        <v>-1500</v>
      </c>
      <c r="L59" s="8"/>
      <c r="M59" s="8"/>
      <c r="N59" s="8"/>
      <c r="O59" s="8"/>
      <c r="P59" s="8"/>
      <c r="Q59" s="3"/>
      <c r="R59" s="3"/>
    </row>
    <row r="60" spans="1:18" s="11" customFormat="1" ht="13.5" customHeight="1" thickBot="1">
      <c r="A60" s="108"/>
      <c r="B60" s="109" t="s">
        <v>465</v>
      </c>
      <c r="C60" s="110">
        <f>C58+C59</f>
        <v>43440</v>
      </c>
      <c r="D60" s="110">
        <f aca="true" t="shared" si="22" ref="D60:K60">D58+D59</f>
        <v>18141</v>
      </c>
      <c r="E60" s="110">
        <f t="shared" si="22"/>
        <v>0</v>
      </c>
      <c r="F60" s="110">
        <f t="shared" si="22"/>
        <v>0</v>
      </c>
      <c r="G60" s="110">
        <f t="shared" si="22"/>
        <v>0</v>
      </c>
      <c r="H60" s="110">
        <f t="shared" si="22"/>
        <v>0</v>
      </c>
      <c r="I60" s="110">
        <f t="shared" si="22"/>
        <v>0</v>
      </c>
      <c r="J60" s="110">
        <f t="shared" si="22"/>
        <v>0</v>
      </c>
      <c r="K60" s="110">
        <f t="shared" si="22"/>
        <v>61581</v>
      </c>
      <c r="L60" s="8"/>
      <c r="M60" s="8"/>
      <c r="N60" s="8"/>
      <c r="O60" s="8"/>
      <c r="P60" s="8"/>
      <c r="Q60" s="3"/>
      <c r="R60" s="3"/>
    </row>
    <row r="61" spans="1:18" s="11" customFormat="1" ht="13.5" customHeight="1">
      <c r="A61" s="117" t="s">
        <v>322</v>
      </c>
      <c r="B61" s="118" t="s">
        <v>706</v>
      </c>
      <c r="C61" s="119">
        <v>33600</v>
      </c>
      <c r="D61" s="119">
        <v>5600</v>
      </c>
      <c r="E61" s="119"/>
      <c r="F61" s="119"/>
      <c r="G61" s="119"/>
      <c r="H61" s="119"/>
      <c r="I61" s="119"/>
      <c r="J61" s="119"/>
      <c r="K61" s="119">
        <f>SUM(C61:J61)</f>
        <v>39200</v>
      </c>
      <c r="L61" s="8"/>
      <c r="M61" s="8"/>
      <c r="N61" s="8"/>
      <c r="O61" s="8"/>
      <c r="P61" s="8"/>
      <c r="Q61" s="3"/>
      <c r="R61" s="3"/>
    </row>
    <row r="62" spans="1:18" s="11" customFormat="1" ht="13.5" customHeight="1">
      <c r="A62" s="105"/>
      <c r="B62" s="106" t="s">
        <v>448</v>
      </c>
      <c r="C62" s="120"/>
      <c r="D62" s="120"/>
      <c r="E62" s="120"/>
      <c r="F62" s="120"/>
      <c r="G62" s="120"/>
      <c r="H62" s="120"/>
      <c r="I62" s="120"/>
      <c r="J62" s="120"/>
      <c r="K62" s="121">
        <f>SUM(C62:J62)</f>
        <v>0</v>
      </c>
      <c r="L62" s="8"/>
      <c r="M62" s="8"/>
      <c r="N62" s="8"/>
      <c r="O62" s="8"/>
      <c r="P62" s="8"/>
      <c r="Q62" s="3"/>
      <c r="R62" s="3"/>
    </row>
    <row r="63" spans="1:18" s="11" customFormat="1" ht="25.5" customHeight="1" thickBot="1">
      <c r="A63" s="108"/>
      <c r="B63" s="122" t="s">
        <v>707</v>
      </c>
      <c r="C63" s="110">
        <f>C61+C62</f>
        <v>33600</v>
      </c>
      <c r="D63" s="110">
        <f aca="true" t="shared" si="23" ref="D63:K63">D61+D62</f>
        <v>5600</v>
      </c>
      <c r="E63" s="110">
        <f t="shared" si="23"/>
        <v>0</v>
      </c>
      <c r="F63" s="110">
        <f t="shared" si="23"/>
        <v>0</v>
      </c>
      <c r="G63" s="110">
        <f t="shared" si="23"/>
        <v>0</v>
      </c>
      <c r="H63" s="110">
        <f t="shared" si="23"/>
        <v>0</v>
      </c>
      <c r="I63" s="110">
        <f t="shared" si="23"/>
        <v>0</v>
      </c>
      <c r="J63" s="110">
        <f t="shared" si="23"/>
        <v>0</v>
      </c>
      <c r="K63" s="110">
        <f t="shared" si="23"/>
        <v>39200</v>
      </c>
      <c r="L63" s="8"/>
      <c r="M63" s="8"/>
      <c r="N63" s="8"/>
      <c r="O63" s="8"/>
      <c r="P63" s="8"/>
      <c r="Q63" s="3"/>
      <c r="R63" s="3"/>
    </row>
    <row r="64" spans="1:18" ht="15" customHeight="1">
      <c r="A64" s="100" t="s">
        <v>16</v>
      </c>
      <c r="B64" s="100" t="s">
        <v>17</v>
      </c>
      <c r="C64" s="102"/>
      <c r="D64" s="102">
        <v>27000</v>
      </c>
      <c r="E64" s="111"/>
      <c r="F64" s="111">
        <v>17704</v>
      </c>
      <c r="G64" s="111"/>
      <c r="H64" s="111"/>
      <c r="I64" s="111"/>
      <c r="J64" s="111"/>
      <c r="K64" s="103">
        <f>SUM(C64:J64)</f>
        <v>44704</v>
      </c>
      <c r="L64" s="8"/>
      <c r="M64" s="8"/>
      <c r="N64" s="8"/>
      <c r="O64" s="8"/>
      <c r="P64" s="8"/>
      <c r="Q64" s="3"/>
      <c r="R64" s="3"/>
    </row>
    <row r="65" spans="1:18" s="11" customFormat="1" ht="14.25" customHeight="1">
      <c r="A65" s="105"/>
      <c r="B65" s="106" t="s">
        <v>448</v>
      </c>
      <c r="C65" s="107"/>
      <c r="D65" s="107"/>
      <c r="E65" s="112"/>
      <c r="F65" s="112"/>
      <c r="G65" s="112"/>
      <c r="H65" s="112"/>
      <c r="I65" s="112"/>
      <c r="J65" s="112"/>
      <c r="K65" s="103">
        <f>SUM(C65:J65)</f>
        <v>0</v>
      </c>
      <c r="L65" s="8"/>
      <c r="M65" s="8"/>
      <c r="N65" s="8"/>
      <c r="O65" s="8"/>
      <c r="P65" s="8"/>
      <c r="Q65" s="3"/>
      <c r="R65" s="3"/>
    </row>
    <row r="66" spans="1:18" s="11" customFormat="1" ht="28.5" customHeight="1" thickBot="1">
      <c r="A66" s="108"/>
      <c r="B66" s="123" t="s">
        <v>466</v>
      </c>
      <c r="C66" s="110">
        <f>C64+C65</f>
        <v>0</v>
      </c>
      <c r="D66" s="110">
        <f aca="true" t="shared" si="24" ref="D66:K66">D64+D65</f>
        <v>27000</v>
      </c>
      <c r="E66" s="110">
        <f t="shared" si="24"/>
        <v>0</v>
      </c>
      <c r="F66" s="110">
        <f t="shared" si="24"/>
        <v>17704</v>
      </c>
      <c r="G66" s="110">
        <f t="shared" si="24"/>
        <v>0</v>
      </c>
      <c r="H66" s="110">
        <f t="shared" si="24"/>
        <v>0</v>
      </c>
      <c r="I66" s="110">
        <f t="shared" si="24"/>
        <v>0</v>
      </c>
      <c r="J66" s="110">
        <f t="shared" si="24"/>
        <v>0</v>
      </c>
      <c r="K66" s="110">
        <f t="shared" si="24"/>
        <v>44704</v>
      </c>
      <c r="L66" s="8"/>
      <c r="M66" s="8"/>
      <c r="N66" s="8"/>
      <c r="O66" s="8"/>
      <c r="P66" s="8"/>
      <c r="Q66" s="3"/>
      <c r="R66" s="3"/>
    </row>
    <row r="67" spans="1:18" ht="13.5" customHeight="1">
      <c r="A67" s="100" t="s">
        <v>18</v>
      </c>
      <c r="B67" s="100" t="s">
        <v>19</v>
      </c>
      <c r="C67" s="102"/>
      <c r="D67" s="102">
        <v>10000</v>
      </c>
      <c r="E67" s="111"/>
      <c r="F67" s="111"/>
      <c r="G67" s="111"/>
      <c r="H67" s="111"/>
      <c r="I67" s="111"/>
      <c r="J67" s="111"/>
      <c r="K67" s="103">
        <f>SUM(C67:J67)</f>
        <v>10000</v>
      </c>
      <c r="L67" s="8"/>
      <c r="M67" s="8"/>
      <c r="N67" s="8"/>
      <c r="O67" s="8"/>
      <c r="P67" s="8"/>
      <c r="Q67" s="3"/>
      <c r="R67" s="3"/>
    </row>
    <row r="68" spans="1:18" s="11" customFormat="1" ht="13.5" customHeight="1">
      <c r="A68" s="105"/>
      <c r="B68" s="106" t="s">
        <v>448</v>
      </c>
      <c r="C68" s="107"/>
      <c r="D68" s="107"/>
      <c r="E68" s="112"/>
      <c r="F68" s="112"/>
      <c r="G68" s="112"/>
      <c r="H68" s="112"/>
      <c r="I68" s="112"/>
      <c r="J68" s="112"/>
      <c r="K68" s="103">
        <f>SUM(C68:J68)</f>
        <v>0</v>
      </c>
      <c r="L68" s="8"/>
      <c r="M68" s="8"/>
      <c r="N68" s="8"/>
      <c r="O68" s="8"/>
      <c r="P68" s="8"/>
      <c r="Q68" s="3"/>
      <c r="R68" s="3"/>
    </row>
    <row r="69" spans="1:18" s="11" customFormat="1" ht="18.75" customHeight="1" thickBot="1">
      <c r="A69" s="108"/>
      <c r="B69" s="123" t="s">
        <v>467</v>
      </c>
      <c r="C69" s="110">
        <f>C67+C68</f>
        <v>0</v>
      </c>
      <c r="D69" s="110">
        <f aca="true" t="shared" si="25" ref="D69:K69">D67+D68</f>
        <v>10000</v>
      </c>
      <c r="E69" s="110">
        <f t="shared" si="25"/>
        <v>0</v>
      </c>
      <c r="F69" s="110">
        <f t="shared" si="25"/>
        <v>0</v>
      </c>
      <c r="G69" s="110">
        <f t="shared" si="25"/>
        <v>0</v>
      </c>
      <c r="H69" s="110">
        <f t="shared" si="25"/>
        <v>0</v>
      </c>
      <c r="I69" s="110">
        <f t="shared" si="25"/>
        <v>0</v>
      </c>
      <c r="J69" s="110">
        <f t="shared" si="25"/>
        <v>0</v>
      </c>
      <c r="K69" s="110">
        <f t="shared" si="25"/>
        <v>10000</v>
      </c>
      <c r="L69" s="8"/>
      <c r="M69" s="8"/>
      <c r="N69" s="8"/>
      <c r="O69" s="8"/>
      <c r="P69" s="8"/>
      <c r="Q69" s="3"/>
      <c r="R69" s="3"/>
    </row>
    <row r="70" spans="1:18" ht="25.5" customHeight="1">
      <c r="A70" s="124" t="s">
        <v>325</v>
      </c>
      <c r="B70" s="125" t="s">
        <v>20</v>
      </c>
      <c r="C70" s="126">
        <f aca="true" t="shared" si="26" ref="C70:K70">C73</f>
        <v>122825</v>
      </c>
      <c r="D70" s="126">
        <f t="shared" si="26"/>
        <v>32975</v>
      </c>
      <c r="E70" s="126">
        <f t="shared" si="26"/>
        <v>0</v>
      </c>
      <c r="F70" s="126">
        <f t="shared" si="26"/>
        <v>0</v>
      </c>
      <c r="G70" s="126">
        <f t="shared" si="26"/>
        <v>2750</v>
      </c>
      <c r="H70" s="126">
        <f t="shared" si="26"/>
        <v>0</v>
      </c>
      <c r="I70" s="126">
        <f t="shared" si="26"/>
        <v>0</v>
      </c>
      <c r="J70" s="126">
        <f t="shared" si="26"/>
        <v>0</v>
      </c>
      <c r="K70" s="126">
        <f t="shared" si="26"/>
        <v>158550</v>
      </c>
      <c r="L70" s="8"/>
      <c r="M70" s="8"/>
      <c r="N70" s="8"/>
      <c r="O70" s="8"/>
      <c r="P70" s="8"/>
      <c r="Q70" s="3"/>
      <c r="R70" s="3"/>
    </row>
    <row r="71" spans="1:18" s="11" customFormat="1" ht="18" customHeight="1">
      <c r="A71" s="124"/>
      <c r="B71" s="85" t="s">
        <v>448</v>
      </c>
      <c r="C71" s="126">
        <f>C74</f>
        <v>0</v>
      </c>
      <c r="D71" s="126">
        <f aca="true" t="shared" si="27" ref="D71:K71">D74</f>
        <v>0</v>
      </c>
      <c r="E71" s="126">
        <f t="shared" si="27"/>
        <v>0</v>
      </c>
      <c r="F71" s="126">
        <f t="shared" si="27"/>
        <v>0</v>
      </c>
      <c r="G71" s="126">
        <f t="shared" si="27"/>
        <v>0</v>
      </c>
      <c r="H71" s="126">
        <f t="shared" si="27"/>
        <v>0</v>
      </c>
      <c r="I71" s="126">
        <f t="shared" si="27"/>
        <v>0</v>
      </c>
      <c r="J71" s="126">
        <f t="shared" si="27"/>
        <v>0</v>
      </c>
      <c r="K71" s="126">
        <f t="shared" si="27"/>
        <v>0</v>
      </c>
      <c r="L71" s="8"/>
      <c r="M71" s="8"/>
      <c r="N71" s="8"/>
      <c r="O71" s="8"/>
      <c r="P71" s="8"/>
      <c r="Q71" s="3"/>
      <c r="R71" s="3"/>
    </row>
    <row r="72" spans="1:18" s="11" customFormat="1" ht="27" customHeight="1" thickBot="1">
      <c r="A72" s="127"/>
      <c r="B72" s="128" t="s">
        <v>468</v>
      </c>
      <c r="C72" s="129">
        <f>C70+C71</f>
        <v>122825</v>
      </c>
      <c r="D72" s="129">
        <f aca="true" t="shared" si="28" ref="D72:K72">D70+D71</f>
        <v>32975</v>
      </c>
      <c r="E72" s="129">
        <f t="shared" si="28"/>
        <v>0</v>
      </c>
      <c r="F72" s="129">
        <f t="shared" si="28"/>
        <v>0</v>
      </c>
      <c r="G72" s="129">
        <f t="shared" si="28"/>
        <v>2750</v>
      </c>
      <c r="H72" s="129">
        <f t="shared" si="28"/>
        <v>0</v>
      </c>
      <c r="I72" s="129">
        <f t="shared" si="28"/>
        <v>0</v>
      </c>
      <c r="J72" s="129">
        <f t="shared" si="28"/>
        <v>0</v>
      </c>
      <c r="K72" s="129">
        <f t="shared" si="28"/>
        <v>158550</v>
      </c>
      <c r="L72" s="8"/>
      <c r="M72" s="8"/>
      <c r="N72" s="8"/>
      <c r="O72" s="8"/>
      <c r="P72" s="8"/>
      <c r="Q72" s="3"/>
      <c r="R72" s="3"/>
    </row>
    <row r="73" spans="1:18" s="11" customFormat="1" ht="14.25" customHeight="1">
      <c r="A73" s="130" t="s">
        <v>21</v>
      </c>
      <c r="B73" s="130" t="s">
        <v>123</v>
      </c>
      <c r="C73" s="102">
        <v>122825</v>
      </c>
      <c r="D73" s="102">
        <v>32975</v>
      </c>
      <c r="E73" s="111"/>
      <c r="F73" s="111"/>
      <c r="G73" s="111">
        <v>2750</v>
      </c>
      <c r="H73" s="111"/>
      <c r="I73" s="111"/>
      <c r="J73" s="111"/>
      <c r="K73" s="131">
        <f>SUM(C73:J73)</f>
        <v>158550</v>
      </c>
      <c r="L73" s="8"/>
      <c r="M73" s="8"/>
      <c r="N73" s="8"/>
      <c r="O73" s="8"/>
      <c r="P73" s="8"/>
      <c r="Q73" s="3"/>
      <c r="R73" s="3"/>
    </row>
    <row r="74" spans="1:18" s="11" customFormat="1" ht="14.25" customHeight="1">
      <c r="A74" s="132"/>
      <c r="B74" s="106" t="s">
        <v>448</v>
      </c>
      <c r="C74" s="107"/>
      <c r="D74" s="107"/>
      <c r="E74" s="112"/>
      <c r="F74" s="112"/>
      <c r="G74" s="112"/>
      <c r="H74" s="112"/>
      <c r="I74" s="112"/>
      <c r="J74" s="112"/>
      <c r="K74" s="131">
        <f>SUM(C74:J74)</f>
        <v>0</v>
      </c>
      <c r="L74" s="8"/>
      <c r="M74" s="8"/>
      <c r="N74" s="8"/>
      <c r="O74" s="8"/>
      <c r="P74" s="8"/>
      <c r="Q74" s="3"/>
      <c r="R74" s="3"/>
    </row>
    <row r="75" spans="1:18" s="11" customFormat="1" ht="14.25" customHeight="1" thickBot="1">
      <c r="A75" s="133"/>
      <c r="B75" s="134" t="s">
        <v>469</v>
      </c>
      <c r="C75" s="110">
        <f>C73+C74</f>
        <v>122825</v>
      </c>
      <c r="D75" s="110">
        <f aca="true" t="shared" si="29" ref="D75:K75">D73+D74</f>
        <v>32975</v>
      </c>
      <c r="E75" s="110">
        <f t="shared" si="29"/>
        <v>0</v>
      </c>
      <c r="F75" s="110">
        <f t="shared" si="29"/>
        <v>0</v>
      </c>
      <c r="G75" s="110">
        <f t="shared" si="29"/>
        <v>2750</v>
      </c>
      <c r="H75" s="110">
        <f t="shared" si="29"/>
        <v>0</v>
      </c>
      <c r="I75" s="110">
        <f t="shared" si="29"/>
        <v>0</v>
      </c>
      <c r="J75" s="110">
        <f t="shared" si="29"/>
        <v>0</v>
      </c>
      <c r="K75" s="110">
        <f t="shared" si="29"/>
        <v>158550</v>
      </c>
      <c r="L75" s="8"/>
      <c r="M75" s="8"/>
      <c r="N75" s="8"/>
      <c r="O75" s="8"/>
      <c r="P75" s="8"/>
      <c r="Q75" s="3"/>
      <c r="R75" s="3"/>
    </row>
    <row r="76" spans="1:18" s="11" customFormat="1" ht="15" customHeight="1">
      <c r="A76" s="135" t="s">
        <v>324</v>
      </c>
      <c r="B76" s="136" t="s">
        <v>22</v>
      </c>
      <c r="C76" s="126">
        <f>C82+C100+C118+C103+C112+C115+C109+C121+C85+C106+C97+C79+C88+C91+C94</f>
        <v>317902</v>
      </c>
      <c r="D76" s="126">
        <f aca="true" t="shared" si="30" ref="D76:K76">D82+D100+D118+D103+D112+D115+D109+D121+D85+D106+D97+D79+D88+D91+D94</f>
        <v>191172</v>
      </c>
      <c r="E76" s="126">
        <f t="shared" si="30"/>
        <v>0</v>
      </c>
      <c r="F76" s="126">
        <f t="shared" si="30"/>
        <v>0</v>
      </c>
      <c r="G76" s="126">
        <f t="shared" si="30"/>
        <v>239506</v>
      </c>
      <c r="H76" s="126">
        <f t="shared" si="30"/>
        <v>1400</v>
      </c>
      <c r="I76" s="126">
        <f t="shared" si="30"/>
        <v>0</v>
      </c>
      <c r="J76" s="126">
        <f t="shared" si="30"/>
        <v>0</v>
      </c>
      <c r="K76" s="126">
        <f t="shared" si="30"/>
        <v>749980</v>
      </c>
      <c r="L76" s="3"/>
      <c r="M76" s="3"/>
      <c r="N76" s="3"/>
      <c r="O76" s="3"/>
      <c r="P76" s="3"/>
      <c r="Q76" s="3"/>
      <c r="R76" s="3"/>
    </row>
    <row r="77" spans="1:18" s="11" customFormat="1" ht="15" customHeight="1">
      <c r="A77" s="137"/>
      <c r="B77" s="85" t="s">
        <v>448</v>
      </c>
      <c r="C77" s="138">
        <f>C83+C101+C104+C110+C113+C116+C119+C122+C86+C107+C98+C80+C89+C92+C95</f>
        <v>0</v>
      </c>
      <c r="D77" s="138">
        <f aca="true" t="shared" si="31" ref="D77:K77">D83+D101+D104+D110+D113+D116+D119+D122+D86+D107+D98+D80+D89+D92+D95</f>
        <v>19285</v>
      </c>
      <c r="E77" s="138">
        <f t="shared" si="31"/>
        <v>2600</v>
      </c>
      <c r="F77" s="138">
        <f t="shared" si="31"/>
        <v>0</v>
      </c>
      <c r="G77" s="138">
        <f t="shared" si="31"/>
        <v>1922006</v>
      </c>
      <c r="H77" s="138">
        <f t="shared" si="31"/>
        <v>0</v>
      </c>
      <c r="I77" s="138">
        <f t="shared" si="31"/>
        <v>0</v>
      </c>
      <c r="J77" s="138">
        <f t="shared" si="31"/>
        <v>0</v>
      </c>
      <c r="K77" s="138">
        <f t="shared" si="31"/>
        <v>1943891</v>
      </c>
      <c r="L77" s="3"/>
      <c r="M77" s="3"/>
      <c r="N77" s="3"/>
      <c r="O77" s="3"/>
      <c r="P77" s="3"/>
      <c r="Q77" s="3"/>
      <c r="R77" s="3"/>
    </row>
    <row r="78" spans="1:18" s="11" customFormat="1" ht="18.75" customHeight="1" thickBot="1">
      <c r="A78" s="139"/>
      <c r="B78" s="140" t="s">
        <v>470</v>
      </c>
      <c r="C78" s="129">
        <f>C76+C77</f>
        <v>317902</v>
      </c>
      <c r="D78" s="129">
        <f aca="true" t="shared" si="32" ref="D78:K78">D76+D77</f>
        <v>210457</v>
      </c>
      <c r="E78" s="129">
        <f t="shared" si="32"/>
        <v>2600</v>
      </c>
      <c r="F78" s="129">
        <f t="shared" si="32"/>
        <v>0</v>
      </c>
      <c r="G78" s="129">
        <f t="shared" si="32"/>
        <v>2161512</v>
      </c>
      <c r="H78" s="129">
        <f t="shared" si="32"/>
        <v>1400</v>
      </c>
      <c r="I78" s="129">
        <f>I76+I77</f>
        <v>0</v>
      </c>
      <c r="J78" s="129">
        <f t="shared" si="32"/>
        <v>0</v>
      </c>
      <c r="K78" s="129">
        <f t="shared" si="32"/>
        <v>2693871</v>
      </c>
      <c r="L78" s="3"/>
      <c r="M78" s="3"/>
      <c r="N78" s="3"/>
      <c r="O78" s="3"/>
      <c r="P78" s="3"/>
      <c r="Q78" s="3"/>
      <c r="R78" s="3"/>
    </row>
    <row r="79" spans="1:18" s="11" customFormat="1" ht="15" customHeight="1" thickBot="1">
      <c r="A79" s="412" t="s">
        <v>819</v>
      </c>
      <c r="B79" s="413" t="s">
        <v>820</v>
      </c>
      <c r="C79" s="414"/>
      <c r="D79" s="414"/>
      <c r="E79" s="414"/>
      <c r="F79" s="414"/>
      <c r="G79" s="414"/>
      <c r="H79" s="414"/>
      <c r="I79" s="414"/>
      <c r="J79" s="414"/>
      <c r="K79" s="414">
        <f>SUM(C79:J79)</f>
        <v>0</v>
      </c>
      <c r="L79" s="3"/>
      <c r="M79" s="3"/>
      <c r="N79" s="3"/>
      <c r="O79" s="3"/>
      <c r="P79" s="3"/>
      <c r="Q79" s="3"/>
      <c r="R79" s="3"/>
    </row>
    <row r="80" spans="1:18" s="11" customFormat="1" ht="13.5" customHeight="1">
      <c r="A80" s="184"/>
      <c r="B80" s="106" t="s">
        <v>448</v>
      </c>
      <c r="C80" s="96"/>
      <c r="D80" s="96"/>
      <c r="E80" s="96"/>
      <c r="F80" s="96"/>
      <c r="G80" s="96">
        <v>38184</v>
      </c>
      <c r="H80" s="96"/>
      <c r="I80" s="96"/>
      <c r="J80" s="96"/>
      <c r="K80" s="414">
        <f>SUM(C80:J80)</f>
        <v>38184</v>
      </c>
      <c r="L80" s="3"/>
      <c r="M80" s="3"/>
      <c r="N80" s="3"/>
      <c r="O80" s="3"/>
      <c r="P80" s="3"/>
      <c r="Q80" s="3"/>
      <c r="R80" s="3"/>
    </row>
    <row r="81" spans="1:18" s="11" customFormat="1" ht="15.75" customHeight="1" thickBot="1">
      <c r="A81" s="415"/>
      <c r="B81" s="416" t="s">
        <v>821</v>
      </c>
      <c r="C81" s="99">
        <f>C79+C80</f>
        <v>0</v>
      </c>
      <c r="D81" s="99">
        <f aca="true" t="shared" si="33" ref="D81:K81">D79+D80</f>
        <v>0</v>
      </c>
      <c r="E81" s="99">
        <f t="shared" si="33"/>
        <v>0</v>
      </c>
      <c r="F81" s="99">
        <f t="shared" si="33"/>
        <v>0</v>
      </c>
      <c r="G81" s="99">
        <f t="shared" si="33"/>
        <v>38184</v>
      </c>
      <c r="H81" s="99">
        <f t="shared" si="33"/>
        <v>0</v>
      </c>
      <c r="I81" s="99">
        <f t="shared" si="33"/>
        <v>0</v>
      </c>
      <c r="J81" s="99">
        <f t="shared" si="33"/>
        <v>0</v>
      </c>
      <c r="K81" s="99">
        <f t="shared" si="33"/>
        <v>38184</v>
      </c>
      <c r="L81" s="3"/>
      <c r="M81" s="3"/>
      <c r="N81" s="3"/>
      <c r="O81" s="3"/>
      <c r="P81" s="3"/>
      <c r="Q81" s="3"/>
      <c r="R81" s="3"/>
    </row>
    <row r="82" spans="1:18" s="11" customFormat="1" ht="14.25" customHeight="1">
      <c r="A82" s="100" t="s">
        <v>104</v>
      </c>
      <c r="B82" s="100" t="s">
        <v>15</v>
      </c>
      <c r="C82" s="102">
        <v>60671</v>
      </c>
      <c r="D82" s="102">
        <v>13290</v>
      </c>
      <c r="E82" s="102"/>
      <c r="F82" s="102"/>
      <c r="G82" s="102">
        <v>1450</v>
      </c>
      <c r="H82" s="102"/>
      <c r="I82" s="102"/>
      <c r="J82" s="102"/>
      <c r="K82" s="141">
        <f>SUM(C82:J82)</f>
        <v>75411</v>
      </c>
      <c r="L82" s="3"/>
      <c r="M82" s="3"/>
      <c r="N82" s="3"/>
      <c r="O82" s="3"/>
      <c r="P82" s="3"/>
      <c r="Q82" s="3"/>
      <c r="R82" s="3"/>
    </row>
    <row r="83" spans="1:18" s="11" customFormat="1" ht="14.25" customHeight="1">
      <c r="A83" s="105"/>
      <c r="B83" s="106" t="s">
        <v>448</v>
      </c>
      <c r="C83" s="107"/>
      <c r="D83" s="107"/>
      <c r="E83" s="107"/>
      <c r="F83" s="107"/>
      <c r="G83" s="107"/>
      <c r="H83" s="107"/>
      <c r="I83" s="107"/>
      <c r="J83" s="107"/>
      <c r="K83" s="141">
        <f>SUM(C83:J83)</f>
        <v>0</v>
      </c>
      <c r="L83" s="3"/>
      <c r="M83" s="3"/>
      <c r="N83" s="3"/>
      <c r="O83" s="3"/>
      <c r="P83" s="3"/>
      <c r="Q83" s="3"/>
      <c r="R83" s="3"/>
    </row>
    <row r="84" spans="1:18" s="11" customFormat="1" ht="14.25" customHeight="1" thickBot="1">
      <c r="A84" s="108"/>
      <c r="B84" s="123" t="s">
        <v>471</v>
      </c>
      <c r="C84" s="110">
        <f>C82+C83</f>
        <v>60671</v>
      </c>
      <c r="D84" s="110">
        <f aca="true" t="shared" si="34" ref="D84:K84">D82+D83</f>
        <v>13290</v>
      </c>
      <c r="E84" s="110">
        <f t="shared" si="34"/>
        <v>0</v>
      </c>
      <c r="F84" s="110">
        <f t="shared" si="34"/>
        <v>0</v>
      </c>
      <c r="G84" s="110">
        <f t="shared" si="34"/>
        <v>1450</v>
      </c>
      <c r="H84" s="110">
        <f t="shared" si="34"/>
        <v>0</v>
      </c>
      <c r="I84" s="110">
        <f t="shared" si="34"/>
        <v>0</v>
      </c>
      <c r="J84" s="110">
        <f t="shared" si="34"/>
        <v>0</v>
      </c>
      <c r="K84" s="110">
        <f t="shared" si="34"/>
        <v>75411</v>
      </c>
      <c r="L84" s="3"/>
      <c r="M84" s="3"/>
      <c r="N84" s="3"/>
      <c r="O84" s="3"/>
      <c r="P84" s="3"/>
      <c r="Q84" s="3"/>
      <c r="R84" s="3"/>
    </row>
    <row r="85" spans="1:18" s="11" customFormat="1" ht="14.25" customHeight="1">
      <c r="A85" s="130" t="s">
        <v>23</v>
      </c>
      <c r="B85" s="130" t="s">
        <v>708</v>
      </c>
      <c r="C85" s="102"/>
      <c r="D85" s="102"/>
      <c r="E85" s="102"/>
      <c r="F85" s="102"/>
      <c r="G85" s="102">
        <v>166020</v>
      </c>
      <c r="H85" s="102"/>
      <c r="I85" s="102"/>
      <c r="J85" s="102"/>
      <c r="K85" s="141">
        <f>SUM(C85:J85)</f>
        <v>166020</v>
      </c>
      <c r="L85" s="3"/>
      <c r="M85" s="3"/>
      <c r="N85" s="3"/>
      <c r="O85" s="3"/>
      <c r="P85" s="3"/>
      <c r="Q85" s="3"/>
      <c r="R85" s="3"/>
    </row>
    <row r="86" spans="1:18" s="11" customFormat="1" ht="14.25" customHeight="1">
      <c r="A86" s="142"/>
      <c r="B86" s="106" t="s">
        <v>448</v>
      </c>
      <c r="C86" s="107"/>
      <c r="D86" s="107"/>
      <c r="E86" s="107"/>
      <c r="F86" s="107"/>
      <c r="G86" s="107">
        <v>1062030</v>
      </c>
      <c r="H86" s="107"/>
      <c r="I86" s="107"/>
      <c r="J86" s="107"/>
      <c r="K86" s="141">
        <f>SUM(C86:J86)</f>
        <v>1062030</v>
      </c>
      <c r="L86" s="3"/>
      <c r="M86" s="3"/>
      <c r="N86" s="3"/>
      <c r="O86" s="3"/>
      <c r="P86" s="3"/>
      <c r="Q86" s="3"/>
      <c r="R86" s="3"/>
    </row>
    <row r="87" spans="1:18" s="11" customFormat="1" ht="14.25" customHeight="1" thickBot="1">
      <c r="A87" s="134"/>
      <c r="B87" s="134" t="s">
        <v>472</v>
      </c>
      <c r="C87" s="110">
        <f>C85+C86</f>
        <v>0</v>
      </c>
      <c r="D87" s="110">
        <f aca="true" t="shared" si="35" ref="D87:K87">D85+D86</f>
        <v>0</v>
      </c>
      <c r="E87" s="110">
        <f t="shared" si="35"/>
        <v>0</v>
      </c>
      <c r="F87" s="110">
        <f t="shared" si="35"/>
        <v>0</v>
      </c>
      <c r="G87" s="110">
        <f t="shared" si="35"/>
        <v>1228050</v>
      </c>
      <c r="H87" s="110">
        <f t="shared" si="35"/>
        <v>0</v>
      </c>
      <c r="I87" s="110">
        <f t="shared" si="35"/>
        <v>0</v>
      </c>
      <c r="J87" s="110">
        <f t="shared" si="35"/>
        <v>0</v>
      </c>
      <c r="K87" s="110">
        <f t="shared" si="35"/>
        <v>1228050</v>
      </c>
      <c r="L87" s="3"/>
      <c r="M87" s="3"/>
      <c r="N87" s="3"/>
      <c r="O87" s="3"/>
      <c r="P87" s="3"/>
      <c r="Q87" s="3"/>
      <c r="R87" s="3"/>
    </row>
    <row r="88" spans="1:18" s="11" customFormat="1" ht="14.25" customHeight="1">
      <c r="A88" s="261" t="s">
        <v>23</v>
      </c>
      <c r="B88" s="261" t="s">
        <v>822</v>
      </c>
      <c r="C88" s="189"/>
      <c r="D88" s="189"/>
      <c r="E88" s="189"/>
      <c r="F88" s="189"/>
      <c r="G88" s="189"/>
      <c r="H88" s="189"/>
      <c r="I88" s="189"/>
      <c r="J88" s="189"/>
      <c r="K88" s="189">
        <f>SUM(C88:J88)</f>
        <v>0</v>
      </c>
      <c r="L88" s="3"/>
      <c r="M88" s="3"/>
      <c r="N88" s="3"/>
      <c r="O88" s="3"/>
      <c r="P88" s="3"/>
      <c r="Q88" s="3"/>
      <c r="R88" s="3"/>
    </row>
    <row r="89" spans="1:18" s="11" customFormat="1" ht="14.25" customHeight="1">
      <c r="A89" s="142"/>
      <c r="B89" s="106" t="s">
        <v>448</v>
      </c>
      <c r="C89" s="107"/>
      <c r="D89" s="107"/>
      <c r="E89" s="107"/>
      <c r="F89" s="107"/>
      <c r="G89" s="107">
        <v>18002</v>
      </c>
      <c r="H89" s="107"/>
      <c r="I89" s="107"/>
      <c r="J89" s="107"/>
      <c r="K89" s="102">
        <f>SUM(C89:J89)</f>
        <v>18002</v>
      </c>
      <c r="L89" s="3"/>
      <c r="M89" s="3"/>
      <c r="N89" s="3"/>
      <c r="O89" s="3"/>
      <c r="P89" s="3"/>
      <c r="Q89" s="3"/>
      <c r="R89" s="3"/>
    </row>
    <row r="90" spans="1:18" s="11" customFormat="1" ht="14.25" customHeight="1" thickBot="1">
      <c r="A90" s="134"/>
      <c r="B90" s="134" t="s">
        <v>823</v>
      </c>
      <c r="C90" s="110">
        <f>C88+C89</f>
        <v>0</v>
      </c>
      <c r="D90" s="110">
        <f aca="true" t="shared" si="36" ref="D90:K90">D88+D89</f>
        <v>0</v>
      </c>
      <c r="E90" s="110">
        <f t="shared" si="36"/>
        <v>0</v>
      </c>
      <c r="F90" s="110">
        <f t="shared" si="36"/>
        <v>0</v>
      </c>
      <c r="G90" s="110">
        <f t="shared" si="36"/>
        <v>18002</v>
      </c>
      <c r="H90" s="110">
        <f t="shared" si="36"/>
        <v>0</v>
      </c>
      <c r="I90" s="110">
        <f t="shared" si="36"/>
        <v>0</v>
      </c>
      <c r="J90" s="110">
        <f t="shared" si="36"/>
        <v>0</v>
      </c>
      <c r="K90" s="110">
        <f t="shared" si="36"/>
        <v>18002</v>
      </c>
      <c r="L90" s="3"/>
      <c r="M90" s="3"/>
      <c r="N90" s="3"/>
      <c r="O90" s="3"/>
      <c r="P90" s="3"/>
      <c r="Q90" s="3"/>
      <c r="R90" s="3"/>
    </row>
    <row r="91" spans="1:18" s="11" customFormat="1" ht="14.25" customHeight="1">
      <c r="A91" s="261" t="s">
        <v>23</v>
      </c>
      <c r="B91" s="261" t="s">
        <v>824</v>
      </c>
      <c r="C91" s="189"/>
      <c r="D91" s="189"/>
      <c r="E91" s="189"/>
      <c r="F91" s="189"/>
      <c r="G91" s="189"/>
      <c r="H91" s="189"/>
      <c r="I91" s="189"/>
      <c r="J91" s="189"/>
      <c r="K91" s="189">
        <f>SUM(C91:J91)</f>
        <v>0</v>
      </c>
      <c r="L91" s="3"/>
      <c r="M91" s="3"/>
      <c r="N91" s="3"/>
      <c r="O91" s="3"/>
      <c r="P91" s="3"/>
      <c r="Q91" s="3"/>
      <c r="R91" s="3"/>
    </row>
    <row r="92" spans="1:18" s="11" customFormat="1" ht="14.25" customHeight="1">
      <c r="A92" s="142"/>
      <c r="B92" s="106" t="s">
        <v>448</v>
      </c>
      <c r="C92" s="107"/>
      <c r="D92" s="107"/>
      <c r="E92" s="107"/>
      <c r="F92" s="107"/>
      <c r="G92" s="107">
        <v>201641</v>
      </c>
      <c r="H92" s="107"/>
      <c r="I92" s="107"/>
      <c r="J92" s="107"/>
      <c r="K92" s="102">
        <f>SUM(C92:J92)</f>
        <v>201641</v>
      </c>
      <c r="L92" s="3"/>
      <c r="M92" s="3"/>
      <c r="N92" s="3"/>
      <c r="O92" s="3"/>
      <c r="P92" s="3"/>
      <c r="Q92" s="3"/>
      <c r="R92" s="3"/>
    </row>
    <row r="93" spans="1:18" s="11" customFormat="1" ht="30" customHeight="1" thickBot="1">
      <c r="A93" s="134"/>
      <c r="B93" s="134" t="s">
        <v>825</v>
      </c>
      <c r="C93" s="110">
        <f>C91+C92</f>
        <v>0</v>
      </c>
      <c r="D93" s="110">
        <f aca="true" t="shared" si="37" ref="D93:K93">D91+D92</f>
        <v>0</v>
      </c>
      <c r="E93" s="110">
        <f t="shared" si="37"/>
        <v>0</v>
      </c>
      <c r="F93" s="110">
        <f t="shared" si="37"/>
        <v>0</v>
      </c>
      <c r="G93" s="110">
        <f t="shared" si="37"/>
        <v>201641</v>
      </c>
      <c r="H93" s="110">
        <f t="shared" si="37"/>
        <v>0</v>
      </c>
      <c r="I93" s="110">
        <f t="shared" si="37"/>
        <v>0</v>
      </c>
      <c r="J93" s="110">
        <f t="shared" si="37"/>
        <v>0</v>
      </c>
      <c r="K93" s="110">
        <f t="shared" si="37"/>
        <v>201641</v>
      </c>
      <c r="L93" s="3"/>
      <c r="M93" s="3"/>
      <c r="N93" s="3"/>
      <c r="O93" s="3"/>
      <c r="P93" s="3"/>
      <c r="Q93" s="3"/>
      <c r="R93" s="3"/>
    </row>
    <row r="94" spans="1:18" s="11" customFormat="1" ht="14.25" customHeight="1">
      <c r="A94" s="130" t="s">
        <v>23</v>
      </c>
      <c r="B94" s="130" t="s">
        <v>826</v>
      </c>
      <c r="C94" s="102"/>
      <c r="D94" s="102"/>
      <c r="E94" s="102"/>
      <c r="F94" s="102"/>
      <c r="G94" s="102"/>
      <c r="H94" s="102"/>
      <c r="I94" s="102"/>
      <c r="J94" s="102"/>
      <c r="K94" s="102">
        <f>SUM(C94:J94)</f>
        <v>0</v>
      </c>
      <c r="L94" s="3"/>
      <c r="M94" s="3"/>
      <c r="N94" s="3"/>
      <c r="O94" s="3"/>
      <c r="P94" s="3"/>
      <c r="Q94" s="3"/>
      <c r="R94" s="3"/>
    </row>
    <row r="95" spans="1:18" s="11" customFormat="1" ht="14.25" customHeight="1">
      <c r="A95" s="142"/>
      <c r="B95" s="106" t="s">
        <v>448</v>
      </c>
      <c r="C95" s="107"/>
      <c r="D95" s="107"/>
      <c r="E95" s="107"/>
      <c r="F95" s="107"/>
      <c r="G95" s="107">
        <v>426276</v>
      </c>
      <c r="H95" s="107"/>
      <c r="I95" s="107"/>
      <c r="J95" s="107"/>
      <c r="K95" s="102">
        <f>SUM(C95:J95)</f>
        <v>426276</v>
      </c>
      <c r="L95" s="3"/>
      <c r="M95" s="3"/>
      <c r="N95" s="3"/>
      <c r="O95" s="3"/>
      <c r="P95" s="3"/>
      <c r="Q95" s="3"/>
      <c r="R95" s="3"/>
    </row>
    <row r="96" spans="1:18" s="11" customFormat="1" ht="17.25" customHeight="1" thickBot="1">
      <c r="A96" s="134"/>
      <c r="B96" s="134" t="s">
        <v>827</v>
      </c>
      <c r="C96" s="110">
        <f>C94+C95</f>
        <v>0</v>
      </c>
      <c r="D96" s="110">
        <f aca="true" t="shared" si="38" ref="D96:K96">D94+D95</f>
        <v>0</v>
      </c>
      <c r="E96" s="110">
        <f t="shared" si="38"/>
        <v>0</v>
      </c>
      <c r="F96" s="110">
        <f t="shared" si="38"/>
        <v>0</v>
      </c>
      <c r="G96" s="110">
        <f t="shared" si="38"/>
        <v>426276</v>
      </c>
      <c r="H96" s="110">
        <f t="shared" si="38"/>
        <v>0</v>
      </c>
      <c r="I96" s="110">
        <f t="shared" si="38"/>
        <v>0</v>
      </c>
      <c r="J96" s="110">
        <f t="shared" si="38"/>
        <v>0</v>
      </c>
      <c r="K96" s="110">
        <f t="shared" si="38"/>
        <v>426276</v>
      </c>
      <c r="L96" s="3"/>
      <c r="M96" s="3"/>
      <c r="N96" s="3"/>
      <c r="O96" s="3"/>
      <c r="P96" s="3"/>
      <c r="Q96" s="3"/>
      <c r="R96" s="3"/>
    </row>
    <row r="97" spans="1:18" s="11" customFormat="1" ht="14.25" customHeight="1">
      <c r="A97" s="261" t="s">
        <v>23</v>
      </c>
      <c r="B97" s="261" t="s">
        <v>817</v>
      </c>
      <c r="C97" s="189"/>
      <c r="D97" s="189"/>
      <c r="E97" s="189"/>
      <c r="F97" s="189"/>
      <c r="G97" s="189"/>
      <c r="H97" s="189"/>
      <c r="I97" s="189"/>
      <c r="J97" s="189"/>
      <c r="K97" s="189">
        <f>SUM(C97:J97)</f>
        <v>0</v>
      </c>
      <c r="L97" s="3"/>
      <c r="M97" s="3"/>
      <c r="N97" s="3"/>
      <c r="O97" s="3"/>
      <c r="P97" s="3"/>
      <c r="Q97" s="3"/>
      <c r="R97" s="3"/>
    </row>
    <row r="98" spans="1:18" s="11" customFormat="1" ht="14.25" customHeight="1">
      <c r="A98" s="142"/>
      <c r="B98" s="106" t="s">
        <v>448</v>
      </c>
      <c r="C98" s="107"/>
      <c r="D98" s="107"/>
      <c r="E98" s="107"/>
      <c r="F98" s="107"/>
      <c r="G98" s="107">
        <v>43227</v>
      </c>
      <c r="H98" s="107"/>
      <c r="I98" s="107"/>
      <c r="J98" s="107"/>
      <c r="K98" s="102">
        <f>SUM(C98:J98)</f>
        <v>43227</v>
      </c>
      <c r="L98" s="3"/>
      <c r="M98" s="3"/>
      <c r="N98" s="3"/>
      <c r="O98" s="3"/>
      <c r="P98" s="3"/>
      <c r="Q98" s="3"/>
      <c r="R98" s="3"/>
    </row>
    <row r="99" spans="1:18" s="11" customFormat="1" ht="29.25" customHeight="1" thickBot="1">
      <c r="A99" s="134"/>
      <c r="B99" s="134" t="s">
        <v>818</v>
      </c>
      <c r="C99" s="110">
        <f>C97+C98</f>
        <v>0</v>
      </c>
      <c r="D99" s="110">
        <f aca="true" t="shared" si="39" ref="D99:K99">D97+D98</f>
        <v>0</v>
      </c>
      <c r="E99" s="110">
        <f t="shared" si="39"/>
        <v>0</v>
      </c>
      <c r="F99" s="110">
        <f t="shared" si="39"/>
        <v>0</v>
      </c>
      <c r="G99" s="110">
        <f t="shared" si="39"/>
        <v>43227</v>
      </c>
      <c r="H99" s="110">
        <f t="shared" si="39"/>
        <v>0</v>
      </c>
      <c r="I99" s="110">
        <f t="shared" si="39"/>
        <v>0</v>
      </c>
      <c r="J99" s="110">
        <f t="shared" si="39"/>
        <v>0</v>
      </c>
      <c r="K99" s="110">
        <f t="shared" si="39"/>
        <v>43227</v>
      </c>
      <c r="L99" s="3"/>
      <c r="M99" s="3"/>
      <c r="N99" s="3"/>
      <c r="O99" s="3"/>
      <c r="P99" s="3"/>
      <c r="Q99" s="3"/>
      <c r="R99" s="3"/>
    </row>
    <row r="100" spans="1:18" s="11" customFormat="1" ht="14.25" customHeight="1">
      <c r="A100" s="130" t="s">
        <v>23</v>
      </c>
      <c r="B100" s="130" t="s">
        <v>709</v>
      </c>
      <c r="C100" s="102"/>
      <c r="D100" s="102"/>
      <c r="E100" s="102"/>
      <c r="F100" s="102"/>
      <c r="G100" s="102">
        <v>13674</v>
      </c>
      <c r="H100" s="102"/>
      <c r="I100" s="102"/>
      <c r="J100" s="102"/>
      <c r="K100" s="141">
        <f>SUM(C100:J100)</f>
        <v>13674</v>
      </c>
      <c r="L100" s="3"/>
      <c r="M100" s="3"/>
      <c r="N100" s="3"/>
      <c r="O100" s="3"/>
      <c r="P100" s="3"/>
      <c r="Q100" s="3"/>
      <c r="R100" s="3"/>
    </row>
    <row r="101" spans="1:18" s="11" customFormat="1" ht="14.25" customHeight="1">
      <c r="A101" s="142"/>
      <c r="B101" s="106" t="s">
        <v>448</v>
      </c>
      <c r="C101" s="107"/>
      <c r="D101" s="107"/>
      <c r="E101" s="107"/>
      <c r="F101" s="107"/>
      <c r="G101" s="107"/>
      <c r="H101" s="107"/>
      <c r="I101" s="107"/>
      <c r="J101" s="107"/>
      <c r="K101" s="141">
        <f>SUM(C101:J101)</f>
        <v>0</v>
      </c>
      <c r="L101" s="3"/>
      <c r="M101" s="3"/>
      <c r="N101" s="3"/>
      <c r="O101" s="3"/>
      <c r="P101" s="3"/>
      <c r="Q101" s="3"/>
      <c r="R101" s="3"/>
    </row>
    <row r="102" spans="1:18" s="11" customFormat="1" ht="14.25" customHeight="1" thickBot="1">
      <c r="A102" s="134"/>
      <c r="B102" s="134" t="s">
        <v>472</v>
      </c>
      <c r="C102" s="110">
        <f>C100+C101</f>
        <v>0</v>
      </c>
      <c r="D102" s="110">
        <f aca="true" t="shared" si="40" ref="D102:K102">D100+D101</f>
        <v>0</v>
      </c>
      <c r="E102" s="110">
        <f t="shared" si="40"/>
        <v>0</v>
      </c>
      <c r="F102" s="110">
        <f t="shared" si="40"/>
        <v>0</v>
      </c>
      <c r="G102" s="110">
        <f t="shared" si="40"/>
        <v>13674</v>
      </c>
      <c r="H102" s="110">
        <f t="shared" si="40"/>
        <v>0</v>
      </c>
      <c r="I102" s="110">
        <f t="shared" si="40"/>
        <v>0</v>
      </c>
      <c r="J102" s="110">
        <f t="shared" si="40"/>
        <v>0</v>
      </c>
      <c r="K102" s="110">
        <f t="shared" si="40"/>
        <v>13674</v>
      </c>
      <c r="L102" s="3"/>
      <c r="M102" s="3"/>
      <c r="N102" s="3"/>
      <c r="O102" s="3"/>
      <c r="P102" s="3"/>
      <c r="Q102" s="3"/>
      <c r="R102" s="3"/>
    </row>
    <row r="103" spans="1:18" s="11" customFormat="1" ht="25.5" customHeight="1">
      <c r="A103" s="130" t="s">
        <v>345</v>
      </c>
      <c r="B103" s="130" t="s">
        <v>710</v>
      </c>
      <c r="C103" s="102">
        <v>93737</v>
      </c>
      <c r="D103" s="102">
        <v>79055</v>
      </c>
      <c r="E103" s="102"/>
      <c r="F103" s="102"/>
      <c r="G103" s="102">
        <v>2807</v>
      </c>
      <c r="H103" s="102"/>
      <c r="I103" s="102"/>
      <c r="J103" s="102"/>
      <c r="K103" s="141">
        <f>SUM(C103:J103)</f>
        <v>175599</v>
      </c>
      <c r="L103" s="3"/>
      <c r="M103" s="3"/>
      <c r="N103" s="3"/>
      <c r="O103" s="3"/>
      <c r="P103" s="3"/>
      <c r="Q103" s="3"/>
      <c r="R103" s="3"/>
    </row>
    <row r="104" spans="1:18" s="11" customFormat="1" ht="14.25" customHeight="1">
      <c r="A104" s="142"/>
      <c r="B104" s="106" t="s">
        <v>448</v>
      </c>
      <c r="C104" s="107"/>
      <c r="D104" s="107">
        <v>-2600</v>
      </c>
      <c r="E104" s="107">
        <v>2600</v>
      </c>
      <c r="F104" s="107"/>
      <c r="G104" s="107"/>
      <c r="H104" s="107"/>
      <c r="I104" s="107"/>
      <c r="J104" s="107"/>
      <c r="K104" s="141">
        <f>SUM(C104:J104)</f>
        <v>0</v>
      </c>
      <c r="L104" s="3"/>
      <c r="M104" s="3"/>
      <c r="N104" s="3"/>
      <c r="O104" s="3"/>
      <c r="P104" s="3"/>
      <c r="Q104" s="3"/>
      <c r="R104" s="3"/>
    </row>
    <row r="105" spans="1:18" s="11" customFormat="1" ht="27" customHeight="1" thickBot="1">
      <c r="A105" s="134"/>
      <c r="B105" s="134" t="s">
        <v>711</v>
      </c>
      <c r="C105" s="110">
        <f>C103+C104</f>
        <v>93737</v>
      </c>
      <c r="D105" s="110">
        <f aca="true" t="shared" si="41" ref="D105:K105">D103+D104</f>
        <v>76455</v>
      </c>
      <c r="E105" s="110">
        <f t="shared" si="41"/>
        <v>2600</v>
      </c>
      <c r="F105" s="110">
        <f t="shared" si="41"/>
        <v>0</v>
      </c>
      <c r="G105" s="110">
        <f t="shared" si="41"/>
        <v>2807</v>
      </c>
      <c r="H105" s="110">
        <f t="shared" si="41"/>
        <v>0</v>
      </c>
      <c r="I105" s="110">
        <f t="shared" si="41"/>
        <v>0</v>
      </c>
      <c r="J105" s="110">
        <f t="shared" si="41"/>
        <v>0</v>
      </c>
      <c r="K105" s="110">
        <f t="shared" si="41"/>
        <v>175599</v>
      </c>
      <c r="L105" s="3"/>
      <c r="M105" s="3"/>
      <c r="N105" s="3"/>
      <c r="O105" s="3"/>
      <c r="P105" s="3"/>
      <c r="Q105" s="3"/>
      <c r="R105" s="3"/>
    </row>
    <row r="106" spans="1:18" s="11" customFormat="1" ht="15" customHeight="1">
      <c r="A106" s="130" t="s">
        <v>345</v>
      </c>
      <c r="B106" s="130" t="s">
        <v>712</v>
      </c>
      <c r="C106" s="102">
        <v>6256</v>
      </c>
      <c r="D106" s="102">
        <v>9000</v>
      </c>
      <c r="E106" s="102"/>
      <c r="F106" s="102"/>
      <c r="G106" s="102"/>
      <c r="H106" s="102"/>
      <c r="I106" s="102"/>
      <c r="J106" s="102"/>
      <c r="K106" s="141">
        <f>SUM(C106:J106)</f>
        <v>15256</v>
      </c>
      <c r="L106" s="3"/>
      <c r="M106" s="3"/>
      <c r="N106" s="3"/>
      <c r="O106" s="3"/>
      <c r="P106" s="3"/>
      <c r="Q106" s="3"/>
      <c r="R106" s="3"/>
    </row>
    <row r="107" spans="1:18" s="11" customFormat="1" ht="15.75" customHeight="1">
      <c r="A107" s="142"/>
      <c r="B107" s="143" t="s">
        <v>448</v>
      </c>
      <c r="C107" s="107"/>
      <c r="D107" s="107">
        <v>310</v>
      </c>
      <c r="E107" s="107"/>
      <c r="F107" s="107"/>
      <c r="G107" s="107">
        <v>134846</v>
      </c>
      <c r="H107" s="107"/>
      <c r="I107" s="107"/>
      <c r="J107" s="107"/>
      <c r="K107" s="141">
        <f>SUM(C107:J107)</f>
        <v>135156</v>
      </c>
      <c r="L107" s="3"/>
      <c r="M107" s="3"/>
      <c r="N107" s="3"/>
      <c r="O107" s="3"/>
      <c r="P107" s="3"/>
      <c r="Q107" s="3"/>
      <c r="R107" s="3"/>
    </row>
    <row r="108" spans="1:18" s="11" customFormat="1" ht="15" customHeight="1" thickBot="1">
      <c r="A108" s="134"/>
      <c r="B108" s="134" t="s">
        <v>713</v>
      </c>
      <c r="C108" s="110">
        <f>C106+C107</f>
        <v>6256</v>
      </c>
      <c r="D108" s="110">
        <f aca="true" t="shared" si="42" ref="D108:K108">D106+D107</f>
        <v>9310</v>
      </c>
      <c r="E108" s="110">
        <f t="shared" si="42"/>
        <v>0</v>
      </c>
      <c r="F108" s="110">
        <f t="shared" si="42"/>
        <v>0</v>
      </c>
      <c r="G108" s="110">
        <f t="shared" si="42"/>
        <v>134846</v>
      </c>
      <c r="H108" s="110">
        <f t="shared" si="42"/>
        <v>0</v>
      </c>
      <c r="I108" s="110">
        <f t="shared" si="42"/>
        <v>0</v>
      </c>
      <c r="J108" s="110">
        <f t="shared" si="42"/>
        <v>0</v>
      </c>
      <c r="K108" s="110">
        <f t="shared" si="42"/>
        <v>150412</v>
      </c>
      <c r="L108" s="3"/>
      <c r="M108" s="3"/>
      <c r="N108" s="3"/>
      <c r="O108" s="3"/>
      <c r="P108" s="3"/>
      <c r="Q108" s="3"/>
      <c r="R108" s="3"/>
    </row>
    <row r="109" spans="1:18" s="11" customFormat="1" ht="14.25" customHeight="1">
      <c r="A109" s="130" t="s">
        <v>345</v>
      </c>
      <c r="B109" s="130" t="s">
        <v>348</v>
      </c>
      <c r="C109" s="102"/>
      <c r="D109" s="102">
        <v>6100</v>
      </c>
      <c r="E109" s="102"/>
      <c r="F109" s="102"/>
      <c r="G109" s="102">
        <v>2700</v>
      </c>
      <c r="H109" s="102"/>
      <c r="I109" s="102"/>
      <c r="J109" s="102"/>
      <c r="K109" s="141">
        <f>SUM(C109:J109)</f>
        <v>8800</v>
      </c>
      <c r="L109" s="3"/>
      <c r="M109" s="3"/>
      <c r="N109" s="3"/>
      <c r="O109" s="3"/>
      <c r="P109" s="3"/>
      <c r="Q109" s="3"/>
      <c r="R109" s="3"/>
    </row>
    <row r="110" spans="1:18" s="11" customFormat="1" ht="14.25" customHeight="1">
      <c r="A110" s="142"/>
      <c r="B110" s="106" t="s">
        <v>448</v>
      </c>
      <c r="C110" s="107"/>
      <c r="D110" s="107">
        <v>1600</v>
      </c>
      <c r="E110" s="107"/>
      <c r="F110" s="107"/>
      <c r="G110" s="107">
        <v>-2200</v>
      </c>
      <c r="H110" s="107"/>
      <c r="I110" s="107"/>
      <c r="J110" s="107"/>
      <c r="K110" s="141">
        <f>SUM(C110:J110)</f>
        <v>-600</v>
      </c>
      <c r="L110" s="3"/>
      <c r="M110" s="3"/>
      <c r="N110" s="3"/>
      <c r="O110" s="3"/>
      <c r="P110" s="3"/>
      <c r="Q110" s="3"/>
      <c r="R110" s="3"/>
    </row>
    <row r="111" spans="1:18" s="11" customFormat="1" ht="14.25" customHeight="1" thickBot="1">
      <c r="A111" s="134"/>
      <c r="B111" s="134" t="s">
        <v>473</v>
      </c>
      <c r="C111" s="110">
        <f>C109+C110</f>
        <v>0</v>
      </c>
      <c r="D111" s="110">
        <f aca="true" t="shared" si="43" ref="D111:K111">D109+D110</f>
        <v>7700</v>
      </c>
      <c r="E111" s="110">
        <f t="shared" si="43"/>
        <v>0</v>
      </c>
      <c r="F111" s="110">
        <f t="shared" si="43"/>
        <v>0</v>
      </c>
      <c r="G111" s="110">
        <f t="shared" si="43"/>
        <v>500</v>
      </c>
      <c r="H111" s="110">
        <f t="shared" si="43"/>
        <v>0</v>
      </c>
      <c r="I111" s="110">
        <f t="shared" si="43"/>
        <v>0</v>
      </c>
      <c r="J111" s="110">
        <f t="shared" si="43"/>
        <v>0</v>
      </c>
      <c r="K111" s="110">
        <f t="shared" si="43"/>
        <v>8200</v>
      </c>
      <c r="L111" s="3"/>
      <c r="M111" s="3"/>
      <c r="N111" s="3"/>
      <c r="O111" s="3"/>
      <c r="P111" s="3"/>
      <c r="Q111" s="3"/>
      <c r="R111" s="3"/>
    </row>
    <row r="112" spans="1:18" s="11" customFormat="1" ht="14.25" customHeight="1">
      <c r="A112" s="130" t="s">
        <v>346</v>
      </c>
      <c r="B112" s="130" t="s">
        <v>347</v>
      </c>
      <c r="C112" s="144">
        <v>104164</v>
      </c>
      <c r="D112" s="102">
        <v>26796</v>
      </c>
      <c r="E112" s="102"/>
      <c r="F112" s="102"/>
      <c r="G112" s="102">
        <v>52855</v>
      </c>
      <c r="H112" s="102"/>
      <c r="I112" s="102"/>
      <c r="J112" s="102"/>
      <c r="K112" s="141">
        <f>SUM(C112:J112)</f>
        <v>183815</v>
      </c>
      <c r="L112" s="3"/>
      <c r="M112" s="3"/>
      <c r="N112" s="3"/>
      <c r="O112" s="3"/>
      <c r="P112" s="3"/>
      <c r="Q112" s="3"/>
      <c r="R112" s="3"/>
    </row>
    <row r="113" spans="1:18" s="11" customFormat="1" ht="14.25" customHeight="1">
      <c r="A113" s="142"/>
      <c r="B113" s="106" t="s">
        <v>448</v>
      </c>
      <c r="C113" s="145"/>
      <c r="D113" s="107"/>
      <c r="E113" s="107"/>
      <c r="F113" s="107"/>
      <c r="G113" s="107"/>
      <c r="H113" s="107"/>
      <c r="I113" s="107"/>
      <c r="J113" s="107"/>
      <c r="K113" s="141">
        <f>SUM(C113:J113)</f>
        <v>0</v>
      </c>
      <c r="L113" s="3"/>
      <c r="M113" s="3"/>
      <c r="N113" s="3"/>
      <c r="O113" s="3"/>
      <c r="P113" s="3"/>
      <c r="Q113" s="3"/>
      <c r="R113" s="3"/>
    </row>
    <row r="114" spans="1:18" s="11" customFormat="1" ht="14.25" customHeight="1" thickBot="1">
      <c r="A114" s="134"/>
      <c r="B114" s="134" t="s">
        <v>347</v>
      </c>
      <c r="C114" s="146">
        <f>C112+C113</f>
        <v>104164</v>
      </c>
      <c r="D114" s="146">
        <f aca="true" t="shared" si="44" ref="D114:K114">D112+D113</f>
        <v>26796</v>
      </c>
      <c r="E114" s="146">
        <f t="shared" si="44"/>
        <v>0</v>
      </c>
      <c r="F114" s="146">
        <f t="shared" si="44"/>
        <v>0</v>
      </c>
      <c r="G114" s="146">
        <f t="shared" si="44"/>
        <v>52855</v>
      </c>
      <c r="H114" s="146">
        <f t="shared" si="44"/>
        <v>0</v>
      </c>
      <c r="I114" s="146">
        <f t="shared" si="44"/>
        <v>0</v>
      </c>
      <c r="J114" s="146">
        <f t="shared" si="44"/>
        <v>0</v>
      </c>
      <c r="K114" s="146">
        <f t="shared" si="44"/>
        <v>183815</v>
      </c>
      <c r="L114" s="3"/>
      <c r="M114" s="3"/>
      <c r="N114" s="3"/>
      <c r="O114" s="3"/>
      <c r="P114" s="3"/>
      <c r="Q114" s="3"/>
      <c r="R114" s="3"/>
    </row>
    <row r="115" spans="1:18" s="11" customFormat="1" ht="17.25" customHeight="1">
      <c r="A115" s="130" t="s">
        <v>94</v>
      </c>
      <c r="B115" s="130" t="s">
        <v>714</v>
      </c>
      <c r="C115" s="144"/>
      <c r="D115" s="102">
        <v>3900</v>
      </c>
      <c r="E115" s="102"/>
      <c r="F115" s="102"/>
      <c r="G115" s="102"/>
      <c r="H115" s="102"/>
      <c r="I115" s="102"/>
      <c r="J115" s="102"/>
      <c r="K115" s="141">
        <f>SUM(C115:J115)</f>
        <v>3900</v>
      </c>
      <c r="L115" s="3"/>
      <c r="M115" s="3"/>
      <c r="N115" s="3"/>
      <c r="O115" s="3"/>
      <c r="P115" s="3"/>
      <c r="Q115" s="3"/>
      <c r="R115" s="3"/>
    </row>
    <row r="116" spans="1:18" s="11" customFormat="1" ht="16.5" customHeight="1">
      <c r="A116" s="142"/>
      <c r="B116" s="106" t="s">
        <v>448</v>
      </c>
      <c r="C116" s="145"/>
      <c r="D116" s="107"/>
      <c r="E116" s="107"/>
      <c r="F116" s="107"/>
      <c r="G116" s="107"/>
      <c r="H116" s="107"/>
      <c r="I116" s="107"/>
      <c r="J116" s="107"/>
      <c r="K116" s="141">
        <f>SUM(C116:J116)</f>
        <v>0</v>
      </c>
      <c r="L116" s="3"/>
      <c r="M116" s="3"/>
      <c r="N116" s="3"/>
      <c r="O116" s="3"/>
      <c r="P116" s="3"/>
      <c r="Q116" s="3"/>
      <c r="R116" s="3"/>
    </row>
    <row r="117" spans="1:18" s="11" customFormat="1" ht="18" customHeight="1" thickBot="1">
      <c r="A117" s="134"/>
      <c r="B117" s="134" t="s">
        <v>715</v>
      </c>
      <c r="C117" s="146">
        <f>C115+C116</f>
        <v>0</v>
      </c>
      <c r="D117" s="146">
        <f aca="true" t="shared" si="45" ref="D117:K117">D115+D116</f>
        <v>3900</v>
      </c>
      <c r="E117" s="146">
        <f t="shared" si="45"/>
        <v>0</v>
      </c>
      <c r="F117" s="146">
        <f t="shared" si="45"/>
        <v>0</v>
      </c>
      <c r="G117" s="146">
        <f t="shared" si="45"/>
        <v>0</v>
      </c>
      <c r="H117" s="146">
        <f t="shared" si="45"/>
        <v>0</v>
      </c>
      <c r="I117" s="146">
        <f t="shared" si="45"/>
        <v>0</v>
      </c>
      <c r="J117" s="146">
        <f t="shared" si="45"/>
        <v>0</v>
      </c>
      <c r="K117" s="146">
        <f t="shared" si="45"/>
        <v>3900</v>
      </c>
      <c r="L117" s="3"/>
      <c r="M117" s="3"/>
      <c r="N117" s="3"/>
      <c r="O117" s="3"/>
      <c r="P117" s="3"/>
      <c r="Q117" s="3"/>
      <c r="R117" s="3"/>
    </row>
    <row r="118" spans="1:18" s="11" customFormat="1" ht="14.25" customHeight="1">
      <c r="A118" s="147" t="s">
        <v>94</v>
      </c>
      <c r="B118" s="130" t="s">
        <v>124</v>
      </c>
      <c r="C118" s="148">
        <v>1000</v>
      </c>
      <c r="D118" s="102">
        <v>2206</v>
      </c>
      <c r="E118" s="102"/>
      <c r="F118" s="102"/>
      <c r="G118" s="102"/>
      <c r="H118" s="102"/>
      <c r="I118" s="102"/>
      <c r="J118" s="102"/>
      <c r="K118" s="141">
        <f>SUM(C118:J118)</f>
        <v>3206</v>
      </c>
      <c r="L118" s="3"/>
      <c r="M118" s="3"/>
      <c r="N118" s="3"/>
      <c r="O118" s="3"/>
      <c r="P118" s="3"/>
      <c r="Q118" s="3"/>
      <c r="R118" s="3"/>
    </row>
    <row r="119" spans="1:18" s="11" customFormat="1" ht="14.25" customHeight="1">
      <c r="A119" s="149"/>
      <c r="B119" s="106" t="s">
        <v>448</v>
      </c>
      <c r="C119" s="150"/>
      <c r="D119" s="150">
        <v>19975</v>
      </c>
      <c r="E119" s="150"/>
      <c r="F119" s="107"/>
      <c r="G119" s="107"/>
      <c r="H119" s="107"/>
      <c r="I119" s="107"/>
      <c r="J119" s="107"/>
      <c r="K119" s="141">
        <f>SUM(C119:J119)</f>
        <v>19975</v>
      </c>
      <c r="L119" s="3"/>
      <c r="M119" s="3"/>
      <c r="N119" s="3"/>
      <c r="O119" s="3"/>
      <c r="P119" s="3"/>
      <c r="Q119" s="3"/>
      <c r="R119" s="3"/>
    </row>
    <row r="120" spans="1:18" s="11" customFormat="1" ht="14.25" customHeight="1" thickBot="1">
      <c r="A120" s="151"/>
      <c r="B120" s="134" t="s">
        <v>474</v>
      </c>
      <c r="C120" s="146">
        <f>C118+C119</f>
        <v>1000</v>
      </c>
      <c r="D120" s="146">
        <f aca="true" t="shared" si="46" ref="D120:K120">D118+D119</f>
        <v>22181</v>
      </c>
      <c r="E120" s="146">
        <f t="shared" si="46"/>
        <v>0</v>
      </c>
      <c r="F120" s="146">
        <f t="shared" si="46"/>
        <v>0</v>
      </c>
      <c r="G120" s="146">
        <f t="shared" si="46"/>
        <v>0</v>
      </c>
      <c r="H120" s="146">
        <f t="shared" si="46"/>
        <v>0</v>
      </c>
      <c r="I120" s="146">
        <f t="shared" si="46"/>
        <v>0</v>
      </c>
      <c r="J120" s="146">
        <f t="shared" si="46"/>
        <v>0</v>
      </c>
      <c r="K120" s="146">
        <f t="shared" si="46"/>
        <v>23181</v>
      </c>
      <c r="L120" s="3"/>
      <c r="M120" s="3"/>
      <c r="N120" s="3"/>
      <c r="O120" s="3"/>
      <c r="P120" s="3"/>
      <c r="Q120" s="3"/>
      <c r="R120" s="3"/>
    </row>
    <row r="121" spans="1:18" s="11" customFormat="1" ht="14.25" customHeight="1">
      <c r="A121" s="152" t="s">
        <v>94</v>
      </c>
      <c r="B121" s="153" t="s">
        <v>105</v>
      </c>
      <c r="C121" s="144">
        <v>52074</v>
      </c>
      <c r="D121" s="102">
        <v>50825</v>
      </c>
      <c r="E121" s="102"/>
      <c r="F121" s="102"/>
      <c r="G121" s="102"/>
      <c r="H121" s="102">
        <v>1400</v>
      </c>
      <c r="I121" s="102"/>
      <c r="J121" s="102"/>
      <c r="K121" s="141">
        <f>SUM(C121:J121)</f>
        <v>104299</v>
      </c>
      <c r="L121" s="3"/>
      <c r="M121" s="3"/>
      <c r="N121" s="3"/>
      <c r="O121" s="3"/>
      <c r="P121" s="3"/>
      <c r="Q121" s="3"/>
      <c r="R121" s="3"/>
    </row>
    <row r="122" spans="1:18" s="11" customFormat="1" ht="14.25" customHeight="1">
      <c r="A122" s="149"/>
      <c r="B122" s="106" t="s">
        <v>448</v>
      </c>
      <c r="C122" s="145"/>
      <c r="D122" s="107"/>
      <c r="E122" s="107"/>
      <c r="F122" s="107"/>
      <c r="G122" s="107"/>
      <c r="H122" s="107"/>
      <c r="I122" s="107"/>
      <c r="J122" s="107"/>
      <c r="K122" s="141">
        <f>SUM(C122:J122)</f>
        <v>0</v>
      </c>
      <c r="L122" s="3"/>
      <c r="M122" s="3"/>
      <c r="N122" s="3"/>
      <c r="O122" s="3"/>
      <c r="P122" s="3"/>
      <c r="Q122" s="3"/>
      <c r="R122" s="3"/>
    </row>
    <row r="123" spans="1:18" s="11" customFormat="1" ht="29.25" customHeight="1" thickBot="1">
      <c r="A123" s="151"/>
      <c r="B123" s="154" t="s">
        <v>475</v>
      </c>
      <c r="C123" s="146">
        <f>C121+C122</f>
        <v>52074</v>
      </c>
      <c r="D123" s="146">
        <f aca="true" t="shared" si="47" ref="D123:K123">D121+D122</f>
        <v>50825</v>
      </c>
      <c r="E123" s="146">
        <f t="shared" si="47"/>
        <v>0</v>
      </c>
      <c r="F123" s="146">
        <f t="shared" si="47"/>
        <v>0</v>
      </c>
      <c r="G123" s="146">
        <f t="shared" si="47"/>
        <v>0</v>
      </c>
      <c r="H123" s="146">
        <f t="shared" si="47"/>
        <v>1400</v>
      </c>
      <c r="I123" s="146">
        <f t="shared" si="47"/>
        <v>0</v>
      </c>
      <c r="J123" s="146">
        <f t="shared" si="47"/>
        <v>0</v>
      </c>
      <c r="K123" s="146">
        <f t="shared" si="47"/>
        <v>104299</v>
      </c>
      <c r="L123" s="3"/>
      <c r="M123" s="3"/>
      <c r="N123" s="3"/>
      <c r="O123" s="3"/>
      <c r="P123" s="3"/>
      <c r="Q123" s="3"/>
      <c r="R123" s="3"/>
    </row>
    <row r="124" spans="1:18" s="11" customFormat="1" ht="14.25" customHeight="1">
      <c r="A124" s="135" t="s">
        <v>323</v>
      </c>
      <c r="B124" s="136" t="s">
        <v>24</v>
      </c>
      <c r="C124" s="126">
        <f>C127</f>
        <v>43954</v>
      </c>
      <c r="D124" s="126">
        <f>D127</f>
        <v>113970</v>
      </c>
      <c r="E124" s="155">
        <f aca="true" t="shared" si="48" ref="E124:K125">E127</f>
        <v>0</v>
      </c>
      <c r="F124" s="155">
        <f t="shared" si="48"/>
        <v>0</v>
      </c>
      <c r="G124" s="155">
        <f t="shared" si="48"/>
        <v>0</v>
      </c>
      <c r="H124" s="155">
        <f t="shared" si="48"/>
        <v>0</v>
      </c>
      <c r="I124" s="155">
        <f t="shared" si="48"/>
        <v>0</v>
      </c>
      <c r="J124" s="155">
        <f t="shared" si="48"/>
        <v>0</v>
      </c>
      <c r="K124" s="155">
        <f>SUM(C124:J124)</f>
        <v>157924</v>
      </c>
      <c r="L124" s="3"/>
      <c r="M124" s="3"/>
      <c r="N124" s="3"/>
      <c r="O124" s="3"/>
      <c r="P124" s="3"/>
      <c r="Q124" s="3"/>
      <c r="R124" s="3"/>
    </row>
    <row r="125" spans="1:18" s="11" customFormat="1" ht="14.25" customHeight="1">
      <c r="A125" s="135"/>
      <c r="B125" s="85" t="s">
        <v>448</v>
      </c>
      <c r="C125" s="126">
        <f>C128</f>
        <v>0</v>
      </c>
      <c r="D125" s="126">
        <f>D128</f>
        <v>1970</v>
      </c>
      <c r="E125" s="126">
        <f t="shared" si="48"/>
        <v>0</v>
      </c>
      <c r="F125" s="126">
        <f t="shared" si="48"/>
        <v>0</v>
      </c>
      <c r="G125" s="126">
        <f t="shared" si="48"/>
        <v>0</v>
      </c>
      <c r="H125" s="126">
        <f t="shared" si="48"/>
        <v>0</v>
      </c>
      <c r="I125" s="126">
        <f t="shared" si="48"/>
        <v>0</v>
      </c>
      <c r="J125" s="126">
        <f t="shared" si="48"/>
        <v>0</v>
      </c>
      <c r="K125" s="126">
        <f t="shared" si="48"/>
        <v>1970</v>
      </c>
      <c r="L125" s="3"/>
      <c r="M125" s="3"/>
      <c r="N125" s="3"/>
      <c r="O125" s="3"/>
      <c r="P125" s="3"/>
      <c r="Q125" s="3"/>
      <c r="R125" s="3"/>
    </row>
    <row r="126" spans="1:18" s="11" customFormat="1" ht="16.5" customHeight="1" thickBot="1">
      <c r="A126" s="156"/>
      <c r="B126" s="157" t="s">
        <v>476</v>
      </c>
      <c r="C126" s="129">
        <f>C124+C125</f>
        <v>43954</v>
      </c>
      <c r="D126" s="129">
        <f aca="true" t="shared" si="49" ref="D126:K126">D124+D125</f>
        <v>115940</v>
      </c>
      <c r="E126" s="129">
        <f t="shared" si="49"/>
        <v>0</v>
      </c>
      <c r="F126" s="129">
        <f t="shared" si="49"/>
        <v>0</v>
      </c>
      <c r="G126" s="129">
        <f t="shared" si="49"/>
        <v>0</v>
      </c>
      <c r="H126" s="129">
        <f t="shared" si="49"/>
        <v>0</v>
      </c>
      <c r="I126" s="129">
        <f t="shared" si="49"/>
        <v>0</v>
      </c>
      <c r="J126" s="129">
        <f t="shared" si="49"/>
        <v>0</v>
      </c>
      <c r="K126" s="129">
        <f t="shared" si="49"/>
        <v>159894</v>
      </c>
      <c r="L126" s="3"/>
      <c r="M126" s="3"/>
      <c r="N126" s="3"/>
      <c r="O126" s="3"/>
      <c r="P126" s="3"/>
      <c r="Q126" s="3"/>
      <c r="R126" s="3"/>
    </row>
    <row r="127" spans="1:18" s="11" customFormat="1" ht="14.25" customHeight="1">
      <c r="A127" s="158" t="s">
        <v>25</v>
      </c>
      <c r="B127" s="158" t="s">
        <v>125</v>
      </c>
      <c r="C127" s="159">
        <f>C130+C133+C136+C139+C142+C145+C148+C151+C154+C157+C160+C163+C166+C169</f>
        <v>43954</v>
      </c>
      <c r="D127" s="159">
        <f aca="true" t="shared" si="50" ref="D127:K127">D130+D133+D136+D139+D142+D145+D148+D151+D154+D157+D160+D163+D166+D169</f>
        <v>113970</v>
      </c>
      <c r="E127" s="159">
        <f t="shared" si="50"/>
        <v>0</v>
      </c>
      <c r="F127" s="159">
        <f t="shared" si="50"/>
        <v>0</v>
      </c>
      <c r="G127" s="159">
        <f t="shared" si="50"/>
        <v>0</v>
      </c>
      <c r="H127" s="159">
        <f t="shared" si="50"/>
        <v>0</v>
      </c>
      <c r="I127" s="159">
        <f t="shared" si="50"/>
        <v>0</v>
      </c>
      <c r="J127" s="159">
        <f t="shared" si="50"/>
        <v>0</v>
      </c>
      <c r="K127" s="159">
        <f t="shared" si="50"/>
        <v>157924</v>
      </c>
      <c r="L127" s="3"/>
      <c r="M127" s="3"/>
      <c r="N127" s="3"/>
      <c r="O127" s="3"/>
      <c r="P127" s="3"/>
      <c r="Q127" s="3"/>
      <c r="R127" s="3"/>
    </row>
    <row r="128" spans="1:18" s="11" customFormat="1" ht="14.25" customHeight="1">
      <c r="A128" s="160"/>
      <c r="B128" s="106" t="s">
        <v>448</v>
      </c>
      <c r="C128" s="161">
        <f>C131+C134+C137+C140+C143+C146+C149+C152+C155+C158+C161+C164+C167+C170</f>
        <v>0</v>
      </c>
      <c r="D128" s="161">
        <f aca="true" t="shared" si="51" ref="D128:K128">D131+D134+D137+D140+D143+D146+D149+D152+D155+D158+D161+D164+D167+D170</f>
        <v>1970</v>
      </c>
      <c r="E128" s="161">
        <f t="shared" si="51"/>
        <v>0</v>
      </c>
      <c r="F128" s="161">
        <f t="shared" si="51"/>
        <v>0</v>
      </c>
      <c r="G128" s="161">
        <f t="shared" si="51"/>
        <v>0</v>
      </c>
      <c r="H128" s="161">
        <f t="shared" si="51"/>
        <v>0</v>
      </c>
      <c r="I128" s="161">
        <f t="shared" si="51"/>
        <v>0</v>
      </c>
      <c r="J128" s="161">
        <f t="shared" si="51"/>
        <v>0</v>
      </c>
      <c r="K128" s="161">
        <f t="shared" si="51"/>
        <v>1970</v>
      </c>
      <c r="L128" s="3"/>
      <c r="M128" s="3"/>
      <c r="N128" s="3"/>
      <c r="O128" s="3"/>
      <c r="P128" s="3"/>
      <c r="Q128" s="3"/>
      <c r="R128" s="3"/>
    </row>
    <row r="129" spans="1:18" s="11" customFormat="1" ht="27.75" customHeight="1" thickBot="1">
      <c r="A129" s="162"/>
      <c r="B129" s="162" t="s">
        <v>477</v>
      </c>
      <c r="C129" s="163">
        <f>C127+C128</f>
        <v>43954</v>
      </c>
      <c r="D129" s="163">
        <f aca="true" t="shared" si="52" ref="D129:K129">D127+D128</f>
        <v>115940</v>
      </c>
      <c r="E129" s="163">
        <f t="shared" si="52"/>
        <v>0</v>
      </c>
      <c r="F129" s="163">
        <f t="shared" si="52"/>
        <v>0</v>
      </c>
      <c r="G129" s="163">
        <f t="shared" si="52"/>
        <v>0</v>
      </c>
      <c r="H129" s="163">
        <f t="shared" si="52"/>
        <v>0</v>
      </c>
      <c r="I129" s="163">
        <f t="shared" si="52"/>
        <v>0</v>
      </c>
      <c r="J129" s="163">
        <f t="shared" si="52"/>
        <v>0</v>
      </c>
      <c r="K129" s="163">
        <f t="shared" si="52"/>
        <v>159894</v>
      </c>
      <c r="L129" s="3"/>
      <c r="M129" s="3"/>
      <c r="N129" s="3"/>
      <c r="O129" s="3"/>
      <c r="P129" s="3"/>
      <c r="Q129" s="3"/>
      <c r="R129" s="3"/>
    </row>
    <row r="130" spans="1:18" s="11" customFormat="1" ht="14.25" customHeight="1">
      <c r="A130" s="100"/>
      <c r="B130" s="101" t="s">
        <v>126</v>
      </c>
      <c r="C130" s="102"/>
      <c r="D130" s="102">
        <v>5809</v>
      </c>
      <c r="E130" s="102"/>
      <c r="F130" s="102"/>
      <c r="G130" s="102"/>
      <c r="H130" s="102"/>
      <c r="I130" s="102"/>
      <c r="J130" s="102"/>
      <c r="K130" s="102">
        <f>SUM(C130:J130)</f>
        <v>5809</v>
      </c>
      <c r="L130" s="3"/>
      <c r="M130" s="3"/>
      <c r="N130" s="3"/>
      <c r="O130" s="3"/>
      <c r="P130" s="3"/>
      <c r="Q130" s="3"/>
      <c r="R130" s="3"/>
    </row>
    <row r="131" spans="1:18" s="11" customFormat="1" ht="14.25" customHeight="1">
      <c r="A131" s="105"/>
      <c r="B131" s="106" t="s">
        <v>448</v>
      </c>
      <c r="C131" s="107"/>
      <c r="D131" s="107"/>
      <c r="E131" s="107"/>
      <c r="F131" s="107"/>
      <c r="G131" s="107"/>
      <c r="H131" s="107"/>
      <c r="I131" s="107"/>
      <c r="J131" s="107"/>
      <c r="K131" s="102">
        <f>SUM(C131:J131)</f>
        <v>0</v>
      </c>
      <c r="L131" s="3"/>
      <c r="M131" s="3"/>
      <c r="N131" s="3"/>
      <c r="O131" s="3"/>
      <c r="P131" s="3"/>
      <c r="Q131" s="3"/>
      <c r="R131" s="3"/>
    </row>
    <row r="132" spans="1:18" s="11" customFormat="1" ht="14.25" customHeight="1" thickBot="1">
      <c r="A132" s="123"/>
      <c r="B132" s="109" t="s">
        <v>478</v>
      </c>
      <c r="C132" s="110">
        <f>C130+C131</f>
        <v>0</v>
      </c>
      <c r="D132" s="110">
        <f aca="true" t="shared" si="53" ref="D132:K132">D130+D131</f>
        <v>5809</v>
      </c>
      <c r="E132" s="110">
        <f t="shared" si="53"/>
        <v>0</v>
      </c>
      <c r="F132" s="110">
        <f t="shared" si="53"/>
        <v>0</v>
      </c>
      <c r="G132" s="110">
        <f t="shared" si="53"/>
        <v>0</v>
      </c>
      <c r="H132" s="110">
        <f t="shared" si="53"/>
        <v>0</v>
      </c>
      <c r="I132" s="110">
        <f t="shared" si="53"/>
        <v>0</v>
      </c>
      <c r="J132" s="110">
        <f t="shared" si="53"/>
        <v>0</v>
      </c>
      <c r="K132" s="110">
        <f t="shared" si="53"/>
        <v>5809</v>
      </c>
      <c r="L132" s="3"/>
      <c r="M132" s="3"/>
      <c r="N132" s="3"/>
      <c r="O132" s="3"/>
      <c r="P132" s="3"/>
      <c r="Q132" s="3"/>
      <c r="R132" s="3"/>
    </row>
    <row r="133" spans="1:18" s="11" customFormat="1" ht="14.25" customHeight="1">
      <c r="A133" s="100"/>
      <c r="B133" s="101" t="s">
        <v>127</v>
      </c>
      <c r="C133" s="102">
        <v>10592</v>
      </c>
      <c r="D133" s="102">
        <v>16849</v>
      </c>
      <c r="E133" s="102"/>
      <c r="F133" s="102"/>
      <c r="G133" s="102"/>
      <c r="H133" s="102"/>
      <c r="I133" s="102"/>
      <c r="J133" s="102"/>
      <c r="K133" s="102">
        <f>SUM(C133:J133)</f>
        <v>27441</v>
      </c>
      <c r="L133" s="8"/>
      <c r="M133" s="8"/>
      <c r="N133" s="8"/>
      <c r="O133" s="8"/>
      <c r="P133" s="8"/>
      <c r="Q133" s="3"/>
      <c r="R133" s="3"/>
    </row>
    <row r="134" spans="1:18" s="11" customFormat="1" ht="14.25" customHeight="1">
      <c r="A134" s="105"/>
      <c r="B134" s="106" t="s">
        <v>448</v>
      </c>
      <c r="C134" s="107"/>
      <c r="D134" s="107"/>
      <c r="E134" s="107"/>
      <c r="F134" s="107"/>
      <c r="G134" s="107"/>
      <c r="H134" s="107"/>
      <c r="I134" s="107"/>
      <c r="J134" s="107"/>
      <c r="K134" s="102">
        <f>SUM(C134:J134)</f>
        <v>0</v>
      </c>
      <c r="L134" s="8"/>
      <c r="M134" s="8"/>
      <c r="N134" s="8"/>
      <c r="O134" s="8"/>
      <c r="P134" s="8"/>
      <c r="Q134" s="3"/>
      <c r="R134" s="3"/>
    </row>
    <row r="135" spans="1:18" s="11" customFormat="1" ht="14.25" customHeight="1" thickBot="1">
      <c r="A135" s="123"/>
      <c r="B135" s="109" t="s">
        <v>479</v>
      </c>
      <c r="C135" s="110">
        <f>C133+C134</f>
        <v>10592</v>
      </c>
      <c r="D135" s="110">
        <f aca="true" t="shared" si="54" ref="D135:K135">D133+D134</f>
        <v>16849</v>
      </c>
      <c r="E135" s="110">
        <f t="shared" si="54"/>
        <v>0</v>
      </c>
      <c r="F135" s="110">
        <f t="shared" si="54"/>
        <v>0</v>
      </c>
      <c r="G135" s="110">
        <f t="shared" si="54"/>
        <v>0</v>
      </c>
      <c r="H135" s="110">
        <f t="shared" si="54"/>
        <v>0</v>
      </c>
      <c r="I135" s="110">
        <f t="shared" si="54"/>
        <v>0</v>
      </c>
      <c r="J135" s="110">
        <f t="shared" si="54"/>
        <v>0</v>
      </c>
      <c r="K135" s="110">
        <f t="shared" si="54"/>
        <v>27441</v>
      </c>
      <c r="L135" s="8"/>
      <c r="M135" s="8"/>
      <c r="N135" s="8"/>
      <c r="O135" s="8"/>
      <c r="P135" s="8"/>
      <c r="Q135" s="3"/>
      <c r="R135" s="3"/>
    </row>
    <row r="136" spans="1:18" s="11" customFormat="1" ht="14.25" customHeight="1">
      <c r="A136" s="100"/>
      <c r="B136" s="101" t="s">
        <v>128</v>
      </c>
      <c r="C136" s="102">
        <v>1014</v>
      </c>
      <c r="D136" s="102">
        <v>3728</v>
      </c>
      <c r="E136" s="102"/>
      <c r="F136" s="102"/>
      <c r="G136" s="102"/>
      <c r="H136" s="102"/>
      <c r="I136" s="102"/>
      <c r="J136" s="102"/>
      <c r="K136" s="102">
        <f>SUM(C136:J136)</f>
        <v>4742</v>
      </c>
      <c r="L136" s="8"/>
      <c r="M136" s="8"/>
      <c r="N136" s="8"/>
      <c r="O136" s="8"/>
      <c r="P136" s="8"/>
      <c r="Q136" s="3"/>
      <c r="R136" s="3"/>
    </row>
    <row r="137" spans="1:18" s="11" customFormat="1" ht="14.25" customHeight="1">
      <c r="A137" s="105"/>
      <c r="B137" s="106" t="s">
        <v>448</v>
      </c>
      <c r="C137" s="107"/>
      <c r="D137" s="107"/>
      <c r="E137" s="107"/>
      <c r="F137" s="107"/>
      <c r="G137" s="107"/>
      <c r="H137" s="107"/>
      <c r="I137" s="107"/>
      <c r="J137" s="107"/>
      <c r="K137" s="102">
        <f>SUM(C137:J137)</f>
        <v>0</v>
      </c>
      <c r="L137" s="8"/>
      <c r="M137" s="8"/>
      <c r="N137" s="8"/>
      <c r="O137" s="8"/>
      <c r="P137" s="8"/>
      <c r="Q137" s="3"/>
      <c r="R137" s="3"/>
    </row>
    <row r="138" spans="1:18" s="11" customFormat="1" ht="14.25" customHeight="1" thickBot="1">
      <c r="A138" s="123"/>
      <c r="B138" s="109" t="s">
        <v>480</v>
      </c>
      <c r="C138" s="110">
        <f>C136+C137</f>
        <v>1014</v>
      </c>
      <c r="D138" s="110">
        <f aca="true" t="shared" si="55" ref="D138:K138">D136+D137</f>
        <v>3728</v>
      </c>
      <c r="E138" s="110">
        <f t="shared" si="55"/>
        <v>0</v>
      </c>
      <c r="F138" s="110">
        <f t="shared" si="55"/>
        <v>0</v>
      </c>
      <c r="G138" s="110">
        <f t="shared" si="55"/>
        <v>0</v>
      </c>
      <c r="H138" s="110">
        <f t="shared" si="55"/>
        <v>0</v>
      </c>
      <c r="I138" s="110">
        <f t="shared" si="55"/>
        <v>0</v>
      </c>
      <c r="J138" s="110">
        <f t="shared" si="55"/>
        <v>0</v>
      </c>
      <c r="K138" s="110">
        <f t="shared" si="55"/>
        <v>4742</v>
      </c>
      <c r="L138" s="8"/>
      <c r="M138" s="8"/>
      <c r="N138" s="8"/>
      <c r="O138" s="8"/>
      <c r="P138" s="8"/>
      <c r="Q138" s="3"/>
      <c r="R138" s="3"/>
    </row>
    <row r="139" spans="1:18" s="11" customFormat="1" ht="14.25" customHeight="1">
      <c r="A139" s="100"/>
      <c r="B139" s="101" t="s">
        <v>129</v>
      </c>
      <c r="C139" s="102">
        <v>1945</v>
      </c>
      <c r="D139" s="102">
        <v>3911</v>
      </c>
      <c r="E139" s="102"/>
      <c r="F139" s="102"/>
      <c r="G139" s="102"/>
      <c r="H139" s="102"/>
      <c r="I139" s="102"/>
      <c r="J139" s="102"/>
      <c r="K139" s="102">
        <f>SUM(C139:J139)</f>
        <v>5856</v>
      </c>
      <c r="L139" s="8"/>
      <c r="M139" s="8"/>
      <c r="N139" s="8"/>
      <c r="O139" s="8"/>
      <c r="P139" s="8"/>
      <c r="Q139" s="3"/>
      <c r="R139" s="3"/>
    </row>
    <row r="140" spans="1:18" s="11" customFormat="1" ht="14.25" customHeight="1">
      <c r="A140" s="105"/>
      <c r="B140" s="106" t="s">
        <v>448</v>
      </c>
      <c r="C140" s="107"/>
      <c r="D140" s="107"/>
      <c r="E140" s="107"/>
      <c r="F140" s="107"/>
      <c r="G140" s="107"/>
      <c r="H140" s="107"/>
      <c r="I140" s="107"/>
      <c r="J140" s="107"/>
      <c r="K140" s="102">
        <f>SUM(C140:J140)</f>
        <v>0</v>
      </c>
      <c r="L140" s="8"/>
      <c r="M140" s="8"/>
      <c r="N140" s="8"/>
      <c r="O140" s="8"/>
      <c r="P140" s="8"/>
      <c r="Q140" s="3"/>
      <c r="R140" s="3"/>
    </row>
    <row r="141" spans="1:18" s="11" customFormat="1" ht="14.25" customHeight="1" thickBot="1">
      <c r="A141" s="123"/>
      <c r="B141" s="109" t="s">
        <v>481</v>
      </c>
      <c r="C141" s="110">
        <f>C139+C140</f>
        <v>1945</v>
      </c>
      <c r="D141" s="110">
        <f aca="true" t="shared" si="56" ref="D141:K141">D139+D140</f>
        <v>3911</v>
      </c>
      <c r="E141" s="110">
        <f t="shared" si="56"/>
        <v>0</v>
      </c>
      <c r="F141" s="110">
        <f t="shared" si="56"/>
        <v>0</v>
      </c>
      <c r="G141" s="110">
        <f t="shared" si="56"/>
        <v>0</v>
      </c>
      <c r="H141" s="110">
        <f t="shared" si="56"/>
        <v>0</v>
      </c>
      <c r="I141" s="110">
        <f t="shared" si="56"/>
        <v>0</v>
      </c>
      <c r="J141" s="110">
        <f t="shared" si="56"/>
        <v>0</v>
      </c>
      <c r="K141" s="110">
        <f t="shared" si="56"/>
        <v>5856</v>
      </c>
      <c r="L141" s="8"/>
      <c r="M141" s="8"/>
      <c r="N141" s="8"/>
      <c r="O141" s="8"/>
      <c r="P141" s="8"/>
      <c r="Q141" s="3"/>
      <c r="R141" s="3"/>
    </row>
    <row r="142" spans="1:18" s="11" customFormat="1" ht="14.25" customHeight="1">
      <c r="A142" s="100"/>
      <c r="B142" s="101" t="s">
        <v>130</v>
      </c>
      <c r="C142" s="102">
        <v>145</v>
      </c>
      <c r="D142" s="102">
        <v>2389</v>
      </c>
      <c r="E142" s="102"/>
      <c r="F142" s="102"/>
      <c r="G142" s="102"/>
      <c r="H142" s="102"/>
      <c r="I142" s="102"/>
      <c r="J142" s="102"/>
      <c r="K142" s="102">
        <f>SUM(C142:J142)</f>
        <v>2534</v>
      </c>
      <c r="L142" s="8"/>
      <c r="M142" s="8"/>
      <c r="N142" s="8"/>
      <c r="O142" s="8"/>
      <c r="P142" s="8"/>
      <c r="Q142" s="3"/>
      <c r="R142" s="3"/>
    </row>
    <row r="143" spans="1:18" s="11" customFormat="1" ht="14.25" customHeight="1">
      <c r="A143" s="105"/>
      <c r="B143" s="106" t="s">
        <v>448</v>
      </c>
      <c r="C143" s="107"/>
      <c r="D143" s="107"/>
      <c r="E143" s="107"/>
      <c r="F143" s="107"/>
      <c r="G143" s="107"/>
      <c r="H143" s="107"/>
      <c r="I143" s="107"/>
      <c r="J143" s="107"/>
      <c r="K143" s="102">
        <f>SUM(C143:J143)</f>
        <v>0</v>
      </c>
      <c r="L143" s="8"/>
      <c r="M143" s="8"/>
      <c r="N143" s="8"/>
      <c r="O143" s="8"/>
      <c r="P143" s="8"/>
      <c r="Q143" s="3"/>
      <c r="R143" s="3"/>
    </row>
    <row r="144" spans="1:18" s="11" customFormat="1" ht="14.25" customHeight="1" thickBot="1">
      <c r="A144" s="123"/>
      <c r="B144" s="109" t="s">
        <v>488</v>
      </c>
      <c r="C144" s="110">
        <f aca="true" t="shared" si="57" ref="C144:K144">C142+C143</f>
        <v>145</v>
      </c>
      <c r="D144" s="110">
        <f t="shared" si="57"/>
        <v>2389</v>
      </c>
      <c r="E144" s="110">
        <f t="shared" si="57"/>
        <v>0</v>
      </c>
      <c r="F144" s="110">
        <f t="shared" si="57"/>
        <v>0</v>
      </c>
      <c r="G144" s="110">
        <f t="shared" si="57"/>
        <v>0</v>
      </c>
      <c r="H144" s="110">
        <f t="shared" si="57"/>
        <v>0</v>
      </c>
      <c r="I144" s="110">
        <f t="shared" si="57"/>
        <v>0</v>
      </c>
      <c r="J144" s="110">
        <f t="shared" si="57"/>
        <v>0</v>
      </c>
      <c r="K144" s="110">
        <f t="shared" si="57"/>
        <v>2534</v>
      </c>
      <c r="L144" s="8"/>
      <c r="M144" s="8"/>
      <c r="N144" s="8"/>
      <c r="O144" s="8"/>
      <c r="P144" s="8"/>
      <c r="Q144" s="3"/>
      <c r="R144" s="3"/>
    </row>
    <row r="145" spans="1:18" s="11" customFormat="1" ht="14.25" customHeight="1">
      <c r="A145" s="100"/>
      <c r="B145" s="101" t="s">
        <v>131</v>
      </c>
      <c r="C145" s="102">
        <v>5614</v>
      </c>
      <c r="D145" s="102">
        <v>12284</v>
      </c>
      <c r="E145" s="102"/>
      <c r="F145" s="102"/>
      <c r="G145" s="102"/>
      <c r="H145" s="102"/>
      <c r="I145" s="102"/>
      <c r="J145" s="102"/>
      <c r="K145" s="102">
        <f>SUM(C145:J145)</f>
        <v>17898</v>
      </c>
      <c r="L145" s="8"/>
      <c r="M145" s="8"/>
      <c r="N145" s="8"/>
      <c r="O145" s="8"/>
      <c r="P145" s="8"/>
      <c r="Q145" s="3"/>
      <c r="R145" s="3"/>
    </row>
    <row r="146" spans="1:18" s="11" customFormat="1" ht="14.25" customHeight="1">
      <c r="A146" s="105"/>
      <c r="B146" s="106" t="s">
        <v>448</v>
      </c>
      <c r="C146" s="107"/>
      <c r="D146" s="107"/>
      <c r="E146" s="107"/>
      <c r="F146" s="107"/>
      <c r="G146" s="107"/>
      <c r="H146" s="107"/>
      <c r="I146" s="107"/>
      <c r="J146" s="107"/>
      <c r="K146" s="102">
        <f>SUM(C146:J146)</f>
        <v>0</v>
      </c>
      <c r="L146" s="8"/>
      <c r="M146" s="8"/>
      <c r="N146" s="8"/>
      <c r="O146" s="8"/>
      <c r="P146" s="8"/>
      <c r="Q146" s="3"/>
      <c r="R146" s="3"/>
    </row>
    <row r="147" spans="1:18" s="11" customFormat="1" ht="14.25" customHeight="1" thickBot="1">
      <c r="A147" s="123"/>
      <c r="B147" s="109" t="s">
        <v>482</v>
      </c>
      <c r="C147" s="110">
        <f>C145+C146</f>
        <v>5614</v>
      </c>
      <c r="D147" s="110">
        <f aca="true" t="shared" si="58" ref="D147:K147">D145+D146</f>
        <v>12284</v>
      </c>
      <c r="E147" s="110">
        <f t="shared" si="58"/>
        <v>0</v>
      </c>
      <c r="F147" s="110">
        <f t="shared" si="58"/>
        <v>0</v>
      </c>
      <c r="G147" s="110">
        <f t="shared" si="58"/>
        <v>0</v>
      </c>
      <c r="H147" s="110">
        <f t="shared" si="58"/>
        <v>0</v>
      </c>
      <c r="I147" s="110">
        <f t="shared" si="58"/>
        <v>0</v>
      </c>
      <c r="J147" s="110">
        <f t="shared" si="58"/>
        <v>0</v>
      </c>
      <c r="K147" s="110">
        <f t="shared" si="58"/>
        <v>17898</v>
      </c>
      <c r="L147" s="8"/>
      <c r="M147" s="8"/>
      <c r="N147" s="8"/>
      <c r="O147" s="8"/>
      <c r="P147" s="8"/>
      <c r="Q147" s="3"/>
      <c r="R147" s="3"/>
    </row>
    <row r="148" spans="1:18" s="11" customFormat="1" ht="14.25" customHeight="1">
      <c r="A148" s="100"/>
      <c r="B148" s="101" t="s">
        <v>132</v>
      </c>
      <c r="C148" s="102">
        <v>1977</v>
      </c>
      <c r="D148" s="102">
        <v>11769</v>
      </c>
      <c r="E148" s="102"/>
      <c r="F148" s="102"/>
      <c r="G148" s="102"/>
      <c r="H148" s="102"/>
      <c r="I148" s="102"/>
      <c r="J148" s="102"/>
      <c r="K148" s="102">
        <f>SUM(C148:J148)</f>
        <v>13746</v>
      </c>
      <c r="L148" s="8"/>
      <c r="M148" s="8"/>
      <c r="N148" s="8"/>
      <c r="O148" s="8"/>
      <c r="P148" s="8"/>
      <c r="Q148" s="3"/>
      <c r="R148" s="3"/>
    </row>
    <row r="149" spans="1:18" s="11" customFormat="1" ht="14.25" customHeight="1">
      <c r="A149" s="105"/>
      <c r="B149" s="106" t="s">
        <v>448</v>
      </c>
      <c r="C149" s="107"/>
      <c r="D149" s="107"/>
      <c r="E149" s="107"/>
      <c r="F149" s="107"/>
      <c r="G149" s="107"/>
      <c r="H149" s="107"/>
      <c r="I149" s="107"/>
      <c r="J149" s="107"/>
      <c r="K149" s="102">
        <f>SUM(C149:J149)</f>
        <v>0</v>
      </c>
      <c r="L149" s="8"/>
      <c r="M149" s="8"/>
      <c r="N149" s="8"/>
      <c r="O149" s="8"/>
      <c r="P149" s="8"/>
      <c r="Q149" s="3"/>
      <c r="R149" s="3"/>
    </row>
    <row r="150" spans="1:18" s="11" customFormat="1" ht="14.25" customHeight="1" thickBot="1">
      <c r="A150" s="123"/>
      <c r="B150" s="109" t="s">
        <v>489</v>
      </c>
      <c r="C150" s="110">
        <f>C148+C149</f>
        <v>1977</v>
      </c>
      <c r="D150" s="110">
        <f aca="true" t="shared" si="59" ref="D150:K150">D148+D149</f>
        <v>11769</v>
      </c>
      <c r="E150" s="110">
        <f t="shared" si="59"/>
        <v>0</v>
      </c>
      <c r="F150" s="110">
        <f t="shared" si="59"/>
        <v>0</v>
      </c>
      <c r="G150" s="110">
        <f t="shared" si="59"/>
        <v>0</v>
      </c>
      <c r="H150" s="110">
        <f t="shared" si="59"/>
        <v>0</v>
      </c>
      <c r="I150" s="110">
        <f t="shared" si="59"/>
        <v>0</v>
      </c>
      <c r="J150" s="110">
        <f t="shared" si="59"/>
        <v>0</v>
      </c>
      <c r="K150" s="110">
        <f t="shared" si="59"/>
        <v>13746</v>
      </c>
      <c r="L150" s="8"/>
      <c r="M150" s="8"/>
      <c r="N150" s="8"/>
      <c r="O150" s="8"/>
      <c r="P150" s="8"/>
      <c r="Q150" s="3"/>
      <c r="R150" s="3"/>
    </row>
    <row r="151" spans="1:18" s="11" customFormat="1" ht="14.25" customHeight="1">
      <c r="A151" s="100"/>
      <c r="B151" s="101" t="s">
        <v>8</v>
      </c>
      <c r="C151" s="102">
        <v>3569</v>
      </c>
      <c r="D151" s="102">
        <v>4173</v>
      </c>
      <c r="E151" s="102"/>
      <c r="F151" s="102"/>
      <c r="G151" s="102"/>
      <c r="H151" s="102"/>
      <c r="I151" s="102"/>
      <c r="J151" s="102"/>
      <c r="K151" s="102">
        <f>SUM(C151:J151)</f>
        <v>7742</v>
      </c>
      <c r="L151" s="8"/>
      <c r="M151" s="8"/>
      <c r="N151" s="8"/>
      <c r="O151" s="8"/>
      <c r="P151" s="8"/>
      <c r="Q151" s="3"/>
      <c r="R151" s="3"/>
    </row>
    <row r="152" spans="1:18" s="11" customFormat="1" ht="14.25" customHeight="1">
      <c r="A152" s="105"/>
      <c r="B152" s="106" t="s">
        <v>448</v>
      </c>
      <c r="C152" s="107"/>
      <c r="D152" s="107"/>
      <c r="E152" s="107"/>
      <c r="F152" s="107"/>
      <c r="G152" s="107"/>
      <c r="H152" s="107"/>
      <c r="I152" s="107"/>
      <c r="J152" s="107"/>
      <c r="K152" s="102">
        <f>SUM(C152:J152)</f>
        <v>0</v>
      </c>
      <c r="L152" s="8"/>
      <c r="M152" s="8"/>
      <c r="N152" s="8"/>
      <c r="O152" s="8"/>
      <c r="P152" s="8"/>
      <c r="Q152" s="3"/>
      <c r="R152" s="3"/>
    </row>
    <row r="153" spans="1:18" s="11" customFormat="1" ht="14.25" customHeight="1" thickBot="1">
      <c r="A153" s="123"/>
      <c r="B153" s="109" t="s">
        <v>459</v>
      </c>
      <c r="C153" s="110">
        <f>C151+C152</f>
        <v>3569</v>
      </c>
      <c r="D153" s="110">
        <f aca="true" t="shared" si="60" ref="D153:K153">D151+D152</f>
        <v>4173</v>
      </c>
      <c r="E153" s="110">
        <f t="shared" si="60"/>
        <v>0</v>
      </c>
      <c r="F153" s="110">
        <f t="shared" si="60"/>
        <v>0</v>
      </c>
      <c r="G153" s="110">
        <f t="shared" si="60"/>
        <v>0</v>
      </c>
      <c r="H153" s="110">
        <f t="shared" si="60"/>
        <v>0</v>
      </c>
      <c r="I153" s="110">
        <f t="shared" si="60"/>
        <v>0</v>
      </c>
      <c r="J153" s="110">
        <f t="shared" si="60"/>
        <v>0</v>
      </c>
      <c r="K153" s="110">
        <f t="shared" si="60"/>
        <v>7742</v>
      </c>
      <c r="L153" s="8"/>
      <c r="M153" s="8"/>
      <c r="N153" s="8"/>
      <c r="O153" s="8"/>
      <c r="P153" s="8"/>
      <c r="Q153" s="3"/>
      <c r="R153" s="3"/>
    </row>
    <row r="154" spans="1:18" s="11" customFormat="1" ht="14.25" customHeight="1">
      <c r="A154" s="100"/>
      <c r="B154" s="101" t="s">
        <v>9</v>
      </c>
      <c r="C154" s="102">
        <v>8224</v>
      </c>
      <c r="D154" s="102">
        <v>13603</v>
      </c>
      <c r="E154" s="102"/>
      <c r="F154" s="102"/>
      <c r="G154" s="102"/>
      <c r="H154" s="102"/>
      <c r="I154" s="102"/>
      <c r="J154" s="102"/>
      <c r="K154" s="102">
        <f>SUM(C154:J154)</f>
        <v>21827</v>
      </c>
      <c r="L154" s="8"/>
      <c r="M154" s="8"/>
      <c r="N154" s="8"/>
      <c r="O154" s="8"/>
      <c r="P154" s="8"/>
      <c r="Q154" s="3"/>
      <c r="R154" s="3"/>
    </row>
    <row r="155" spans="1:18" s="11" customFormat="1" ht="14.25" customHeight="1">
      <c r="A155" s="105"/>
      <c r="B155" s="106" t="s">
        <v>448</v>
      </c>
      <c r="C155" s="107"/>
      <c r="D155" s="107"/>
      <c r="E155" s="107"/>
      <c r="F155" s="107"/>
      <c r="G155" s="107"/>
      <c r="H155" s="107"/>
      <c r="I155" s="107"/>
      <c r="J155" s="107"/>
      <c r="K155" s="102">
        <f>SUM(C155:J155)</f>
        <v>0</v>
      </c>
      <c r="L155" s="8"/>
      <c r="M155" s="8"/>
      <c r="N155" s="8"/>
      <c r="O155" s="8"/>
      <c r="P155" s="8"/>
      <c r="Q155" s="3"/>
      <c r="R155" s="3"/>
    </row>
    <row r="156" spans="1:18" s="11" customFormat="1" ht="14.25" customHeight="1" thickBot="1">
      <c r="A156" s="123"/>
      <c r="B156" s="109" t="s">
        <v>460</v>
      </c>
      <c r="C156" s="110">
        <f>C154+C155</f>
        <v>8224</v>
      </c>
      <c r="D156" s="110">
        <f aca="true" t="shared" si="61" ref="D156:K156">D154+D155</f>
        <v>13603</v>
      </c>
      <c r="E156" s="110">
        <f t="shared" si="61"/>
        <v>0</v>
      </c>
      <c r="F156" s="110">
        <f t="shared" si="61"/>
        <v>0</v>
      </c>
      <c r="G156" s="110">
        <f t="shared" si="61"/>
        <v>0</v>
      </c>
      <c r="H156" s="110">
        <f t="shared" si="61"/>
        <v>0</v>
      </c>
      <c r="I156" s="110">
        <f t="shared" si="61"/>
        <v>0</v>
      </c>
      <c r="J156" s="110">
        <f t="shared" si="61"/>
        <v>0</v>
      </c>
      <c r="K156" s="110">
        <f t="shared" si="61"/>
        <v>21827</v>
      </c>
      <c r="L156" s="8"/>
      <c r="M156" s="8"/>
      <c r="N156" s="8"/>
      <c r="O156" s="8"/>
      <c r="P156" s="8"/>
      <c r="Q156" s="3"/>
      <c r="R156" s="3"/>
    </row>
    <row r="157" spans="1:18" s="11" customFormat="1" ht="14.25" customHeight="1">
      <c r="A157" s="100"/>
      <c r="B157" s="101" t="s">
        <v>133</v>
      </c>
      <c r="C157" s="102">
        <v>1112</v>
      </c>
      <c r="D157" s="102">
        <v>4441</v>
      </c>
      <c r="E157" s="102"/>
      <c r="F157" s="102"/>
      <c r="G157" s="102"/>
      <c r="H157" s="102"/>
      <c r="I157" s="102"/>
      <c r="J157" s="102"/>
      <c r="K157" s="102">
        <f>SUM(C157:J157)</f>
        <v>5553</v>
      </c>
      <c r="L157" s="8"/>
      <c r="M157" s="8"/>
      <c r="N157" s="8"/>
      <c r="O157" s="8"/>
      <c r="P157" s="8"/>
      <c r="Q157" s="3"/>
      <c r="R157" s="3"/>
    </row>
    <row r="158" spans="1:18" s="11" customFormat="1" ht="14.25" customHeight="1">
      <c r="A158" s="105"/>
      <c r="B158" s="106" t="s">
        <v>448</v>
      </c>
      <c r="C158" s="107"/>
      <c r="D158" s="107"/>
      <c r="E158" s="107"/>
      <c r="F158" s="107"/>
      <c r="G158" s="107"/>
      <c r="H158" s="107"/>
      <c r="I158" s="107"/>
      <c r="J158" s="107"/>
      <c r="K158" s="102">
        <f>SUM(C158:J158)</f>
        <v>0</v>
      </c>
      <c r="L158" s="8"/>
      <c r="M158" s="8"/>
      <c r="N158" s="8"/>
      <c r="O158" s="8"/>
      <c r="P158" s="8"/>
      <c r="Q158" s="3"/>
      <c r="R158" s="3"/>
    </row>
    <row r="159" spans="1:18" s="11" customFormat="1" ht="14.25" customHeight="1" thickBot="1">
      <c r="A159" s="123"/>
      <c r="B159" s="109" t="s">
        <v>483</v>
      </c>
      <c r="C159" s="110">
        <f>C157+C158</f>
        <v>1112</v>
      </c>
      <c r="D159" s="110">
        <f aca="true" t="shared" si="62" ref="D159:K159">D157+D158</f>
        <v>4441</v>
      </c>
      <c r="E159" s="110">
        <f t="shared" si="62"/>
        <v>0</v>
      </c>
      <c r="F159" s="110">
        <f t="shared" si="62"/>
        <v>0</v>
      </c>
      <c r="G159" s="110">
        <f t="shared" si="62"/>
        <v>0</v>
      </c>
      <c r="H159" s="110">
        <f t="shared" si="62"/>
        <v>0</v>
      </c>
      <c r="I159" s="110">
        <f t="shared" si="62"/>
        <v>0</v>
      </c>
      <c r="J159" s="110">
        <f t="shared" si="62"/>
        <v>0</v>
      </c>
      <c r="K159" s="110">
        <f t="shared" si="62"/>
        <v>5553</v>
      </c>
      <c r="L159" s="8"/>
      <c r="M159" s="8"/>
      <c r="N159" s="8"/>
      <c r="O159" s="8"/>
      <c r="P159" s="8"/>
      <c r="Q159" s="3"/>
      <c r="R159" s="3"/>
    </row>
    <row r="160" spans="1:18" s="11" customFormat="1" ht="14.25" customHeight="1">
      <c r="A160" s="100"/>
      <c r="B160" s="101" t="s">
        <v>134</v>
      </c>
      <c r="C160" s="102">
        <v>4289</v>
      </c>
      <c r="D160" s="102">
        <v>16725</v>
      </c>
      <c r="E160" s="102"/>
      <c r="F160" s="102"/>
      <c r="G160" s="102"/>
      <c r="H160" s="102"/>
      <c r="I160" s="102"/>
      <c r="J160" s="102"/>
      <c r="K160" s="102">
        <f>SUM(C160:J160)</f>
        <v>21014</v>
      </c>
      <c r="L160" s="8"/>
      <c r="M160" s="8"/>
      <c r="N160" s="8"/>
      <c r="O160" s="8"/>
      <c r="P160" s="8"/>
      <c r="Q160" s="3"/>
      <c r="R160" s="3"/>
    </row>
    <row r="161" spans="1:18" s="11" customFormat="1" ht="14.25" customHeight="1">
      <c r="A161" s="105"/>
      <c r="B161" s="106" t="s">
        <v>448</v>
      </c>
      <c r="C161" s="107"/>
      <c r="D161" s="107">
        <v>1970</v>
      </c>
      <c r="E161" s="107"/>
      <c r="F161" s="107"/>
      <c r="G161" s="107"/>
      <c r="H161" s="107"/>
      <c r="I161" s="107"/>
      <c r="J161" s="107"/>
      <c r="K161" s="102">
        <f>SUM(C161:J161)</f>
        <v>1970</v>
      </c>
      <c r="L161" s="8"/>
      <c r="M161" s="8"/>
      <c r="N161" s="8"/>
      <c r="O161" s="8"/>
      <c r="P161" s="8"/>
      <c r="Q161" s="3"/>
      <c r="R161" s="3"/>
    </row>
    <row r="162" spans="1:18" s="11" customFormat="1" ht="14.25" customHeight="1" thickBot="1">
      <c r="A162" s="123"/>
      <c r="B162" s="109" t="s">
        <v>484</v>
      </c>
      <c r="C162" s="110">
        <f>C160+C161</f>
        <v>4289</v>
      </c>
      <c r="D162" s="110">
        <f aca="true" t="shared" si="63" ref="D162:K162">D160+D161</f>
        <v>18695</v>
      </c>
      <c r="E162" s="110">
        <f t="shared" si="63"/>
        <v>0</v>
      </c>
      <c r="F162" s="110">
        <f t="shared" si="63"/>
        <v>0</v>
      </c>
      <c r="G162" s="110">
        <f t="shared" si="63"/>
        <v>0</v>
      </c>
      <c r="H162" s="110">
        <f t="shared" si="63"/>
        <v>0</v>
      </c>
      <c r="I162" s="110">
        <f t="shared" si="63"/>
        <v>0</v>
      </c>
      <c r="J162" s="110">
        <f t="shared" si="63"/>
        <v>0</v>
      </c>
      <c r="K162" s="110">
        <f t="shared" si="63"/>
        <v>22984</v>
      </c>
      <c r="L162" s="8"/>
      <c r="M162" s="8"/>
      <c r="N162" s="8"/>
      <c r="O162" s="8"/>
      <c r="P162" s="8"/>
      <c r="Q162" s="3"/>
      <c r="R162" s="3"/>
    </row>
    <row r="163" spans="1:18" s="11" customFormat="1" ht="14.25" customHeight="1">
      <c r="A163" s="100"/>
      <c r="B163" s="101" t="s">
        <v>135</v>
      </c>
      <c r="C163" s="102">
        <v>2320</v>
      </c>
      <c r="D163" s="102">
        <v>6951</v>
      </c>
      <c r="E163" s="102"/>
      <c r="F163" s="102"/>
      <c r="G163" s="102"/>
      <c r="H163" s="102"/>
      <c r="I163" s="102"/>
      <c r="J163" s="102"/>
      <c r="K163" s="102">
        <f>SUM(C163:J163)</f>
        <v>9271</v>
      </c>
      <c r="L163" s="9"/>
      <c r="M163" s="9"/>
      <c r="N163" s="9"/>
      <c r="O163" s="9"/>
      <c r="P163" s="9"/>
      <c r="Q163" s="3"/>
      <c r="R163" s="3"/>
    </row>
    <row r="164" spans="1:18" s="11" customFormat="1" ht="14.25" customHeight="1">
      <c r="A164" s="105"/>
      <c r="B164" s="106" t="s">
        <v>448</v>
      </c>
      <c r="C164" s="107"/>
      <c r="D164" s="107"/>
      <c r="E164" s="107"/>
      <c r="F164" s="107"/>
      <c r="G164" s="107"/>
      <c r="H164" s="107"/>
      <c r="I164" s="107"/>
      <c r="J164" s="107"/>
      <c r="K164" s="102">
        <f>SUM(C164:J164)</f>
        <v>0</v>
      </c>
      <c r="L164" s="9"/>
      <c r="M164" s="9"/>
      <c r="N164" s="9"/>
      <c r="O164" s="9"/>
      <c r="P164" s="9"/>
      <c r="Q164" s="3"/>
      <c r="R164" s="3"/>
    </row>
    <row r="165" spans="1:18" s="11" customFormat="1" ht="14.25" customHeight="1" thickBot="1">
      <c r="A165" s="123"/>
      <c r="B165" s="164" t="s">
        <v>485</v>
      </c>
      <c r="C165" s="110">
        <f>C163+C164</f>
        <v>2320</v>
      </c>
      <c r="D165" s="110">
        <f aca="true" t="shared" si="64" ref="D165:K165">D163+D164</f>
        <v>6951</v>
      </c>
      <c r="E165" s="110">
        <f t="shared" si="64"/>
        <v>0</v>
      </c>
      <c r="F165" s="110">
        <f t="shared" si="64"/>
        <v>0</v>
      </c>
      <c r="G165" s="110">
        <f t="shared" si="64"/>
        <v>0</v>
      </c>
      <c r="H165" s="110">
        <f t="shared" si="64"/>
        <v>0</v>
      </c>
      <c r="I165" s="110">
        <f t="shared" si="64"/>
        <v>0</v>
      </c>
      <c r="J165" s="110">
        <f t="shared" si="64"/>
        <v>0</v>
      </c>
      <c r="K165" s="110">
        <f t="shared" si="64"/>
        <v>9271</v>
      </c>
      <c r="L165" s="9"/>
      <c r="M165" s="9"/>
      <c r="N165" s="9"/>
      <c r="O165" s="9"/>
      <c r="P165" s="9"/>
      <c r="Q165" s="3"/>
      <c r="R165" s="3"/>
    </row>
    <row r="166" spans="1:18" s="11" customFormat="1" ht="14.25" customHeight="1">
      <c r="A166" s="100"/>
      <c r="B166" s="118" t="s">
        <v>138</v>
      </c>
      <c r="C166" s="102">
        <v>2307</v>
      </c>
      <c r="D166" s="102">
        <v>10426</v>
      </c>
      <c r="E166" s="102"/>
      <c r="F166" s="102"/>
      <c r="G166" s="102"/>
      <c r="H166" s="102"/>
      <c r="I166" s="102"/>
      <c r="J166" s="102"/>
      <c r="K166" s="102">
        <f>SUM(C166:J166)</f>
        <v>12733</v>
      </c>
      <c r="L166" s="8"/>
      <c r="M166" s="8"/>
      <c r="N166" s="8"/>
      <c r="O166" s="8"/>
      <c r="P166" s="8"/>
      <c r="Q166" s="3"/>
      <c r="R166" s="3"/>
    </row>
    <row r="167" spans="1:18" s="11" customFormat="1" ht="14.25" customHeight="1">
      <c r="A167" s="105"/>
      <c r="B167" s="143" t="s">
        <v>448</v>
      </c>
      <c r="C167" s="107"/>
      <c r="D167" s="107"/>
      <c r="E167" s="107"/>
      <c r="F167" s="107"/>
      <c r="G167" s="107"/>
      <c r="H167" s="107"/>
      <c r="I167" s="107"/>
      <c r="J167" s="107"/>
      <c r="K167" s="102">
        <f>SUM(C167:J167)</f>
        <v>0</v>
      </c>
      <c r="L167" s="8"/>
      <c r="M167" s="8"/>
      <c r="N167" s="8"/>
      <c r="O167" s="8"/>
      <c r="P167" s="8"/>
      <c r="Q167" s="3"/>
      <c r="R167" s="3"/>
    </row>
    <row r="168" spans="1:18" s="11" customFormat="1" ht="14.25" customHeight="1" thickBot="1">
      <c r="A168" s="123"/>
      <c r="B168" s="109" t="s">
        <v>486</v>
      </c>
      <c r="C168" s="110">
        <f>C166+C167</f>
        <v>2307</v>
      </c>
      <c r="D168" s="110">
        <f aca="true" t="shared" si="65" ref="D168:K168">D166+D167</f>
        <v>10426</v>
      </c>
      <c r="E168" s="110">
        <f t="shared" si="65"/>
        <v>0</v>
      </c>
      <c r="F168" s="110">
        <f t="shared" si="65"/>
        <v>0</v>
      </c>
      <c r="G168" s="110">
        <f t="shared" si="65"/>
        <v>0</v>
      </c>
      <c r="H168" s="110">
        <f t="shared" si="65"/>
        <v>0</v>
      </c>
      <c r="I168" s="110">
        <f t="shared" si="65"/>
        <v>0</v>
      </c>
      <c r="J168" s="110">
        <f t="shared" si="65"/>
        <v>0</v>
      </c>
      <c r="K168" s="110">
        <f t="shared" si="65"/>
        <v>12733</v>
      </c>
      <c r="L168" s="8"/>
      <c r="M168" s="8"/>
      <c r="N168" s="8"/>
      <c r="O168" s="8"/>
      <c r="P168" s="8"/>
      <c r="Q168" s="3"/>
      <c r="R168" s="3"/>
    </row>
    <row r="169" spans="1:18" s="11" customFormat="1" ht="14.25" customHeight="1">
      <c r="A169" s="100"/>
      <c r="B169" s="101" t="s">
        <v>136</v>
      </c>
      <c r="C169" s="102">
        <v>846</v>
      </c>
      <c r="D169" s="102">
        <v>912</v>
      </c>
      <c r="E169" s="102"/>
      <c r="F169" s="102"/>
      <c r="G169" s="102"/>
      <c r="H169" s="102"/>
      <c r="I169" s="102"/>
      <c r="J169" s="102"/>
      <c r="K169" s="102">
        <f>SUM(C169:J169)</f>
        <v>1758</v>
      </c>
      <c r="L169" s="8"/>
      <c r="M169" s="8"/>
      <c r="N169" s="8"/>
      <c r="O169" s="8"/>
      <c r="P169" s="8"/>
      <c r="Q169" s="3"/>
      <c r="R169" s="3"/>
    </row>
    <row r="170" spans="1:18" s="11" customFormat="1" ht="14.25" customHeight="1">
      <c r="A170" s="105"/>
      <c r="B170" s="106" t="s">
        <v>448</v>
      </c>
      <c r="C170" s="107"/>
      <c r="D170" s="107"/>
      <c r="E170" s="107"/>
      <c r="F170" s="107"/>
      <c r="G170" s="107"/>
      <c r="H170" s="107"/>
      <c r="I170" s="107"/>
      <c r="J170" s="107"/>
      <c r="K170" s="102">
        <f>SUM(C170:J170)</f>
        <v>0</v>
      </c>
      <c r="L170" s="8"/>
      <c r="M170" s="8"/>
      <c r="N170" s="8"/>
      <c r="O170" s="8"/>
      <c r="P170" s="8"/>
      <c r="Q170" s="3"/>
      <c r="R170" s="3"/>
    </row>
    <row r="171" spans="1:18" s="11" customFormat="1" ht="14.25" customHeight="1" thickBot="1">
      <c r="A171" s="123"/>
      <c r="B171" s="109" t="s">
        <v>487</v>
      </c>
      <c r="C171" s="110">
        <f>C169+C170</f>
        <v>846</v>
      </c>
      <c r="D171" s="110">
        <f aca="true" t="shared" si="66" ref="D171:K171">D169+D170</f>
        <v>912</v>
      </c>
      <c r="E171" s="110">
        <f t="shared" si="66"/>
        <v>0</v>
      </c>
      <c r="F171" s="110">
        <f t="shared" si="66"/>
        <v>0</v>
      </c>
      <c r="G171" s="110">
        <f t="shared" si="66"/>
        <v>0</v>
      </c>
      <c r="H171" s="110">
        <f t="shared" si="66"/>
        <v>0</v>
      </c>
      <c r="I171" s="110">
        <f t="shared" si="66"/>
        <v>0</v>
      </c>
      <c r="J171" s="110">
        <f t="shared" si="66"/>
        <v>0</v>
      </c>
      <c r="K171" s="110">
        <f t="shared" si="66"/>
        <v>1758</v>
      </c>
      <c r="L171" s="8"/>
      <c r="M171" s="8"/>
      <c r="N171" s="8"/>
      <c r="O171" s="8"/>
      <c r="P171" s="8"/>
      <c r="Q171" s="3"/>
      <c r="R171" s="3"/>
    </row>
    <row r="172" spans="1:18" ht="28.5" customHeight="1">
      <c r="A172" s="124" t="s">
        <v>651</v>
      </c>
      <c r="B172" s="165" t="s">
        <v>26</v>
      </c>
      <c r="C172" s="126">
        <f>C175+C184+C187+C229+C232+C235+C181+C178</f>
        <v>1326054</v>
      </c>
      <c r="D172" s="126">
        <f aca="true" t="shared" si="67" ref="D172:K172">D175+D184+D187+D229+D232+D235+D181</f>
        <v>1307158</v>
      </c>
      <c r="E172" s="126">
        <f t="shared" si="67"/>
        <v>24939</v>
      </c>
      <c r="F172" s="126">
        <f t="shared" si="67"/>
        <v>0</v>
      </c>
      <c r="G172" s="126">
        <f t="shared" si="67"/>
        <v>593427</v>
      </c>
      <c r="H172" s="126">
        <f t="shared" si="67"/>
        <v>0</v>
      </c>
      <c r="I172" s="126">
        <f t="shared" si="67"/>
        <v>0</v>
      </c>
      <c r="J172" s="126">
        <f t="shared" si="67"/>
        <v>0</v>
      </c>
      <c r="K172" s="126">
        <f t="shared" si="67"/>
        <v>3251578</v>
      </c>
      <c r="L172" s="3"/>
      <c r="M172" s="3"/>
      <c r="N172" s="3"/>
      <c r="O172" s="3"/>
      <c r="P172" s="3"/>
      <c r="Q172" s="3"/>
      <c r="R172" s="3"/>
    </row>
    <row r="173" spans="1:18" s="11" customFormat="1" ht="18" customHeight="1">
      <c r="A173" s="124"/>
      <c r="B173" s="85" t="s">
        <v>448</v>
      </c>
      <c r="C173" s="126">
        <f>C176+C185+C188+C230+C233+C236+C182+C179</f>
        <v>-18300</v>
      </c>
      <c r="D173" s="126">
        <f aca="true" t="shared" si="68" ref="D173:K173">D176+D185+D188+D230+D233+D236+D182+D179</f>
        <v>15563</v>
      </c>
      <c r="E173" s="126">
        <f t="shared" si="68"/>
        <v>19000</v>
      </c>
      <c r="F173" s="126">
        <f t="shared" si="68"/>
        <v>0</v>
      </c>
      <c r="G173" s="126">
        <f t="shared" si="68"/>
        <v>3509</v>
      </c>
      <c r="H173" s="126">
        <f t="shared" si="68"/>
        <v>0</v>
      </c>
      <c r="I173" s="126">
        <f t="shared" si="68"/>
        <v>0</v>
      </c>
      <c r="J173" s="126">
        <f t="shared" si="68"/>
        <v>0</v>
      </c>
      <c r="K173" s="126">
        <f t="shared" si="68"/>
        <v>19772</v>
      </c>
      <c r="L173" s="3"/>
      <c r="M173" s="3"/>
      <c r="N173" s="3"/>
      <c r="O173" s="3"/>
      <c r="P173" s="3"/>
      <c r="Q173" s="3"/>
      <c r="R173" s="3"/>
    </row>
    <row r="174" spans="1:18" s="11" customFormat="1" ht="28.5" customHeight="1" thickBot="1">
      <c r="A174" s="166"/>
      <c r="B174" s="157" t="s">
        <v>490</v>
      </c>
      <c r="C174" s="129">
        <f>C172+C173</f>
        <v>1307754</v>
      </c>
      <c r="D174" s="129">
        <f aca="true" t="shared" si="69" ref="D174:K174">D172+D173</f>
        <v>1322721</v>
      </c>
      <c r="E174" s="129">
        <f t="shared" si="69"/>
        <v>43939</v>
      </c>
      <c r="F174" s="129">
        <f t="shared" si="69"/>
        <v>0</v>
      </c>
      <c r="G174" s="129">
        <f t="shared" si="69"/>
        <v>596936</v>
      </c>
      <c r="H174" s="129">
        <f t="shared" si="69"/>
        <v>0</v>
      </c>
      <c r="I174" s="129">
        <f t="shared" si="69"/>
        <v>0</v>
      </c>
      <c r="J174" s="129">
        <f t="shared" si="69"/>
        <v>0</v>
      </c>
      <c r="K174" s="129">
        <f t="shared" si="69"/>
        <v>3271350</v>
      </c>
      <c r="L174" s="3"/>
      <c r="M174" s="3"/>
      <c r="N174" s="3"/>
      <c r="O174" s="3"/>
      <c r="P174" s="3"/>
      <c r="Q174" s="3"/>
      <c r="R174" s="3"/>
    </row>
    <row r="175" spans="1:18" ht="14.25" customHeight="1">
      <c r="A175" s="167" t="s">
        <v>29</v>
      </c>
      <c r="B175" s="168" t="s">
        <v>106</v>
      </c>
      <c r="C175" s="102">
        <v>143910</v>
      </c>
      <c r="D175" s="102">
        <v>18470</v>
      </c>
      <c r="E175" s="102">
        <v>6189</v>
      </c>
      <c r="F175" s="102"/>
      <c r="G175" s="102"/>
      <c r="H175" s="102"/>
      <c r="I175" s="102"/>
      <c r="J175" s="102"/>
      <c r="K175" s="102">
        <f>SUM(C175:J175)</f>
        <v>168569</v>
      </c>
      <c r="L175" s="3"/>
      <c r="M175" s="3"/>
      <c r="N175" s="3"/>
      <c r="O175" s="3"/>
      <c r="P175" s="3"/>
      <c r="Q175" s="3"/>
      <c r="R175" s="3"/>
    </row>
    <row r="176" spans="1:18" s="11" customFormat="1" ht="14.25" customHeight="1">
      <c r="A176" s="169"/>
      <c r="B176" s="143" t="s">
        <v>448</v>
      </c>
      <c r="C176" s="170"/>
      <c r="D176" s="170"/>
      <c r="E176" s="170"/>
      <c r="F176" s="170"/>
      <c r="G176" s="170"/>
      <c r="H176" s="170"/>
      <c r="I176" s="170"/>
      <c r="J176" s="170"/>
      <c r="K176" s="102">
        <f>SUM(C176:J176)</f>
        <v>0</v>
      </c>
      <c r="L176" s="3"/>
      <c r="M176" s="3"/>
      <c r="N176" s="3"/>
      <c r="O176" s="3"/>
      <c r="P176" s="3"/>
      <c r="Q176" s="3"/>
      <c r="R176" s="3"/>
    </row>
    <row r="177" spans="1:18" s="11" customFormat="1" ht="14.25" customHeight="1" thickBot="1">
      <c r="A177" s="171"/>
      <c r="B177" s="172" t="s">
        <v>491</v>
      </c>
      <c r="C177" s="110">
        <f>C175+C176</f>
        <v>143910</v>
      </c>
      <c r="D177" s="110">
        <f aca="true" t="shared" si="70" ref="D177:K177">D175+D176</f>
        <v>18470</v>
      </c>
      <c r="E177" s="110">
        <f t="shared" si="70"/>
        <v>6189</v>
      </c>
      <c r="F177" s="110">
        <f t="shared" si="70"/>
        <v>0</v>
      </c>
      <c r="G177" s="110">
        <f t="shared" si="70"/>
        <v>0</v>
      </c>
      <c r="H177" s="110">
        <f t="shared" si="70"/>
        <v>0</v>
      </c>
      <c r="I177" s="110">
        <f t="shared" si="70"/>
        <v>0</v>
      </c>
      <c r="J177" s="110">
        <f t="shared" si="70"/>
        <v>0</v>
      </c>
      <c r="K177" s="110">
        <f t="shared" si="70"/>
        <v>168569</v>
      </c>
      <c r="L177" s="3"/>
      <c r="M177" s="3"/>
      <c r="N177" s="3"/>
      <c r="O177" s="3"/>
      <c r="P177" s="3"/>
      <c r="Q177" s="3"/>
      <c r="R177" s="3"/>
    </row>
    <row r="178" spans="1:18" s="11" customFormat="1" ht="14.25" customHeight="1">
      <c r="A178" s="419" t="s">
        <v>29</v>
      </c>
      <c r="B178" s="296" t="s">
        <v>838</v>
      </c>
      <c r="C178" s="119"/>
      <c r="D178" s="119"/>
      <c r="E178" s="119"/>
      <c r="F178" s="119"/>
      <c r="G178" s="119"/>
      <c r="H178" s="119"/>
      <c r="I178" s="119"/>
      <c r="J178" s="119"/>
      <c r="K178" s="119">
        <f>SUM(C178:J178)</f>
        <v>0</v>
      </c>
      <c r="L178" s="3"/>
      <c r="M178" s="3"/>
      <c r="N178" s="3"/>
      <c r="O178" s="3"/>
      <c r="P178" s="3"/>
      <c r="Q178" s="3"/>
      <c r="R178" s="3"/>
    </row>
    <row r="179" spans="1:18" s="11" customFormat="1" ht="14.25" customHeight="1">
      <c r="A179" s="420"/>
      <c r="B179" s="143" t="s">
        <v>448</v>
      </c>
      <c r="C179" s="107"/>
      <c r="D179" s="107">
        <v>7750</v>
      </c>
      <c r="E179" s="107"/>
      <c r="F179" s="107"/>
      <c r="G179" s="107">
        <v>21000</v>
      </c>
      <c r="H179" s="107"/>
      <c r="I179" s="107"/>
      <c r="J179" s="107"/>
      <c r="K179" s="102">
        <f>SUM(C179:J179)</f>
        <v>28750</v>
      </c>
      <c r="L179" s="3"/>
      <c r="M179" s="3"/>
      <c r="N179" s="3"/>
      <c r="O179" s="3"/>
      <c r="P179" s="3"/>
      <c r="Q179" s="3"/>
      <c r="R179" s="3"/>
    </row>
    <row r="180" spans="1:18" s="11" customFormat="1" ht="14.25" customHeight="1" thickBot="1">
      <c r="A180" s="171"/>
      <c r="B180" s="172" t="s">
        <v>839</v>
      </c>
      <c r="C180" s="110">
        <f>C178+C179</f>
        <v>0</v>
      </c>
      <c r="D180" s="110">
        <f aca="true" t="shared" si="71" ref="D180:K180">D178+D179</f>
        <v>7750</v>
      </c>
      <c r="E180" s="110">
        <f t="shared" si="71"/>
        <v>0</v>
      </c>
      <c r="F180" s="110">
        <f t="shared" si="71"/>
        <v>0</v>
      </c>
      <c r="G180" s="110">
        <f t="shared" si="71"/>
        <v>21000</v>
      </c>
      <c r="H180" s="110">
        <f t="shared" si="71"/>
        <v>0</v>
      </c>
      <c r="I180" s="110">
        <f t="shared" si="71"/>
        <v>0</v>
      </c>
      <c r="J180" s="110">
        <f t="shared" si="71"/>
        <v>0</v>
      </c>
      <c r="K180" s="110">
        <f t="shared" si="71"/>
        <v>28750</v>
      </c>
      <c r="L180" s="3"/>
      <c r="M180" s="3"/>
      <c r="N180" s="3"/>
      <c r="O180" s="3"/>
      <c r="P180" s="3"/>
      <c r="Q180" s="3"/>
      <c r="R180" s="3"/>
    </row>
    <row r="181" spans="1:18" s="11" customFormat="1" ht="14.25" customHeight="1">
      <c r="A181" s="167" t="s">
        <v>29</v>
      </c>
      <c r="B181" s="168" t="s">
        <v>716</v>
      </c>
      <c r="C181" s="102"/>
      <c r="D181" s="102">
        <v>4922</v>
      </c>
      <c r="E181" s="102">
        <v>6000</v>
      </c>
      <c r="F181" s="102"/>
      <c r="G181" s="102"/>
      <c r="H181" s="102"/>
      <c r="I181" s="102"/>
      <c r="J181" s="102"/>
      <c r="K181" s="102">
        <f>SUM(C181:J181)</f>
        <v>10922</v>
      </c>
      <c r="L181" s="3"/>
      <c r="M181" s="3"/>
      <c r="N181" s="3"/>
      <c r="O181" s="3"/>
      <c r="P181" s="3"/>
      <c r="Q181" s="3"/>
      <c r="R181" s="3"/>
    </row>
    <row r="182" spans="1:18" s="11" customFormat="1" ht="14.25" customHeight="1">
      <c r="A182" s="169"/>
      <c r="B182" s="143" t="s">
        <v>448</v>
      </c>
      <c r="C182" s="170"/>
      <c r="D182" s="170"/>
      <c r="E182" s="170"/>
      <c r="F182" s="170"/>
      <c r="G182" s="170"/>
      <c r="H182" s="170"/>
      <c r="I182" s="170"/>
      <c r="J182" s="170"/>
      <c r="K182" s="102">
        <f>SUM(C182:J182)</f>
        <v>0</v>
      </c>
      <c r="L182" s="3"/>
      <c r="M182" s="3"/>
      <c r="N182" s="3"/>
      <c r="O182" s="3"/>
      <c r="P182" s="3"/>
      <c r="Q182" s="3"/>
      <c r="R182" s="3"/>
    </row>
    <row r="183" spans="1:18" s="11" customFormat="1" ht="14.25" customHeight="1" thickBot="1">
      <c r="A183" s="171"/>
      <c r="B183" s="172" t="s">
        <v>717</v>
      </c>
      <c r="C183" s="110">
        <f>C181+C182</f>
        <v>0</v>
      </c>
      <c r="D183" s="110">
        <f aca="true" t="shared" si="72" ref="D183:K183">D181+D182</f>
        <v>4922</v>
      </c>
      <c r="E183" s="110">
        <f t="shared" si="72"/>
        <v>6000</v>
      </c>
      <c r="F183" s="110">
        <f t="shared" si="72"/>
        <v>0</v>
      </c>
      <c r="G183" s="110">
        <f t="shared" si="72"/>
        <v>0</v>
      </c>
      <c r="H183" s="110">
        <f t="shared" si="72"/>
        <v>0</v>
      </c>
      <c r="I183" s="110">
        <f t="shared" si="72"/>
        <v>0</v>
      </c>
      <c r="J183" s="110">
        <f t="shared" si="72"/>
        <v>0</v>
      </c>
      <c r="K183" s="110">
        <f t="shared" si="72"/>
        <v>10922</v>
      </c>
      <c r="L183" s="3"/>
      <c r="M183" s="3"/>
      <c r="N183" s="3"/>
      <c r="O183" s="3"/>
      <c r="P183" s="3"/>
      <c r="Q183" s="3"/>
      <c r="R183" s="3"/>
    </row>
    <row r="184" spans="1:18" s="11" customFormat="1" ht="14.25" customHeight="1">
      <c r="A184" s="167" t="s">
        <v>29</v>
      </c>
      <c r="B184" s="168" t="s">
        <v>107</v>
      </c>
      <c r="C184" s="102">
        <v>160750</v>
      </c>
      <c r="D184" s="102">
        <v>73958</v>
      </c>
      <c r="E184" s="102"/>
      <c r="F184" s="102"/>
      <c r="G184" s="102"/>
      <c r="H184" s="102"/>
      <c r="I184" s="102"/>
      <c r="J184" s="102"/>
      <c r="K184" s="102">
        <f>SUM(C184:J184)</f>
        <v>234708</v>
      </c>
      <c r="L184" s="3"/>
      <c r="M184" s="3"/>
      <c r="N184" s="3"/>
      <c r="O184" s="3"/>
      <c r="P184" s="3"/>
      <c r="Q184" s="3"/>
      <c r="R184" s="3"/>
    </row>
    <row r="185" spans="1:18" s="11" customFormat="1" ht="14.25" customHeight="1">
      <c r="A185" s="173"/>
      <c r="B185" s="106" t="s">
        <v>448</v>
      </c>
      <c r="C185" s="107"/>
      <c r="D185" s="107">
        <v>-1440</v>
      </c>
      <c r="E185" s="107"/>
      <c r="F185" s="107"/>
      <c r="G185" s="107">
        <v>1440</v>
      </c>
      <c r="H185" s="107"/>
      <c r="I185" s="107"/>
      <c r="J185" s="107"/>
      <c r="K185" s="102">
        <f>SUM(C185:J185)</f>
        <v>0</v>
      </c>
      <c r="L185" s="3"/>
      <c r="M185" s="3"/>
      <c r="N185" s="3"/>
      <c r="O185" s="3"/>
      <c r="P185" s="3"/>
      <c r="Q185" s="3"/>
      <c r="R185" s="3"/>
    </row>
    <row r="186" spans="1:18" s="11" customFormat="1" ht="14.25" customHeight="1" thickBot="1">
      <c r="A186" s="171"/>
      <c r="B186" s="172" t="s">
        <v>492</v>
      </c>
      <c r="C186" s="110">
        <f>C184+C185</f>
        <v>160750</v>
      </c>
      <c r="D186" s="110">
        <f aca="true" t="shared" si="73" ref="D186:K186">D184+D185</f>
        <v>72518</v>
      </c>
      <c r="E186" s="110">
        <f t="shared" si="73"/>
        <v>0</v>
      </c>
      <c r="F186" s="110">
        <f t="shared" si="73"/>
        <v>0</v>
      </c>
      <c r="G186" s="110">
        <f t="shared" si="73"/>
        <v>1440</v>
      </c>
      <c r="H186" s="110">
        <f t="shared" si="73"/>
        <v>0</v>
      </c>
      <c r="I186" s="110">
        <f t="shared" si="73"/>
        <v>0</v>
      </c>
      <c r="J186" s="110">
        <f t="shared" si="73"/>
        <v>0</v>
      </c>
      <c r="K186" s="110">
        <f t="shared" si="73"/>
        <v>234708</v>
      </c>
      <c r="L186" s="3"/>
      <c r="M186" s="3"/>
      <c r="N186" s="3"/>
      <c r="O186" s="3"/>
      <c r="P186" s="3"/>
      <c r="Q186" s="3"/>
      <c r="R186" s="3"/>
    </row>
    <row r="187" spans="1:18" s="11" customFormat="1" ht="14.25" customHeight="1">
      <c r="A187" s="174" t="s">
        <v>58</v>
      </c>
      <c r="B187" s="175" t="s">
        <v>494</v>
      </c>
      <c r="C187" s="176">
        <f>C190+C193+C196+C199+C202+C205+C208+C211+C214+C217+C220+C223+C226</f>
        <v>47869</v>
      </c>
      <c r="D187" s="176">
        <f aca="true" t="shared" si="74" ref="D187:K187">D190+D193+D196+D199+D202+D205+D208+D211+D214+D217+D220+D223+D226</f>
        <v>90726</v>
      </c>
      <c r="E187" s="176">
        <f t="shared" si="74"/>
        <v>0</v>
      </c>
      <c r="F187" s="176">
        <f t="shared" si="74"/>
        <v>0</v>
      </c>
      <c r="G187" s="176">
        <f t="shared" si="74"/>
        <v>0</v>
      </c>
      <c r="H187" s="176">
        <f t="shared" si="74"/>
        <v>0</v>
      </c>
      <c r="I187" s="176">
        <f t="shared" si="74"/>
        <v>0</v>
      </c>
      <c r="J187" s="176">
        <f t="shared" si="74"/>
        <v>0</v>
      </c>
      <c r="K187" s="176">
        <f t="shared" si="74"/>
        <v>138595</v>
      </c>
      <c r="L187" s="3"/>
      <c r="M187" s="3"/>
      <c r="N187" s="3"/>
      <c r="O187" s="3"/>
      <c r="P187" s="3"/>
      <c r="Q187" s="3"/>
      <c r="R187" s="3"/>
    </row>
    <row r="188" spans="1:18" s="11" customFormat="1" ht="14.25" customHeight="1">
      <c r="A188" s="177"/>
      <c r="B188" s="106" t="s">
        <v>448</v>
      </c>
      <c r="C188" s="178">
        <f>C191+C194+C197+C200+C203+C206+C209+C212+C215+C218+C221+C224+C227</f>
        <v>0</v>
      </c>
      <c r="D188" s="178">
        <f aca="true" t="shared" si="75" ref="D188:K188">D191+D194+D197+D200+D203+D206+D209+D212+D215+D218+D221+D224+D227</f>
        <v>0</v>
      </c>
      <c r="E188" s="178">
        <f t="shared" si="75"/>
        <v>0</v>
      </c>
      <c r="F188" s="178">
        <f t="shared" si="75"/>
        <v>0</v>
      </c>
      <c r="G188" s="178">
        <f t="shared" si="75"/>
        <v>0</v>
      </c>
      <c r="H188" s="178">
        <f t="shared" si="75"/>
        <v>0</v>
      </c>
      <c r="I188" s="178">
        <f t="shared" si="75"/>
        <v>0</v>
      </c>
      <c r="J188" s="178">
        <f t="shared" si="75"/>
        <v>0</v>
      </c>
      <c r="K188" s="178">
        <f t="shared" si="75"/>
        <v>0</v>
      </c>
      <c r="L188" s="3"/>
      <c r="M188" s="3"/>
      <c r="N188" s="3"/>
      <c r="O188" s="3"/>
      <c r="P188" s="3"/>
      <c r="Q188" s="3"/>
      <c r="R188" s="3"/>
    </row>
    <row r="189" spans="1:18" s="11" customFormat="1" ht="14.25" customHeight="1" thickBot="1">
      <c r="A189" s="179"/>
      <c r="B189" s="180" t="s">
        <v>493</v>
      </c>
      <c r="C189" s="181">
        <f>C187+C188</f>
        <v>47869</v>
      </c>
      <c r="D189" s="181">
        <f aca="true" t="shared" si="76" ref="D189:K189">D187+D188</f>
        <v>90726</v>
      </c>
      <c r="E189" s="181">
        <f t="shared" si="76"/>
        <v>0</v>
      </c>
      <c r="F189" s="181">
        <f t="shared" si="76"/>
        <v>0</v>
      </c>
      <c r="G189" s="181">
        <f t="shared" si="76"/>
        <v>0</v>
      </c>
      <c r="H189" s="181">
        <f t="shared" si="76"/>
        <v>0</v>
      </c>
      <c r="I189" s="181">
        <f t="shared" si="76"/>
        <v>0</v>
      </c>
      <c r="J189" s="181">
        <f t="shared" si="76"/>
        <v>0</v>
      </c>
      <c r="K189" s="181">
        <f t="shared" si="76"/>
        <v>138595</v>
      </c>
      <c r="L189" s="3"/>
      <c r="M189" s="3"/>
      <c r="N189" s="3"/>
      <c r="O189" s="3"/>
      <c r="P189" s="3"/>
      <c r="Q189" s="3"/>
      <c r="R189" s="3"/>
    </row>
    <row r="190" spans="1:18" s="11" customFormat="1" ht="14.25" customHeight="1">
      <c r="A190" s="100"/>
      <c r="B190" s="101" t="s">
        <v>127</v>
      </c>
      <c r="C190" s="102">
        <v>4600</v>
      </c>
      <c r="D190" s="102">
        <v>10638</v>
      </c>
      <c r="E190" s="102"/>
      <c r="F190" s="102"/>
      <c r="G190" s="102"/>
      <c r="H190" s="102"/>
      <c r="I190" s="102"/>
      <c r="J190" s="102"/>
      <c r="K190" s="102">
        <f>SUM(C190:J190)</f>
        <v>15238</v>
      </c>
      <c r="L190" s="8"/>
      <c r="M190" s="8"/>
      <c r="N190" s="8"/>
      <c r="O190" s="8"/>
      <c r="P190" s="8"/>
      <c r="Q190" s="3"/>
      <c r="R190" s="3"/>
    </row>
    <row r="191" spans="1:18" s="11" customFormat="1" ht="14.25" customHeight="1">
      <c r="A191" s="105"/>
      <c r="B191" s="143" t="s">
        <v>448</v>
      </c>
      <c r="C191" s="107"/>
      <c r="D191" s="107"/>
      <c r="E191" s="107"/>
      <c r="F191" s="107"/>
      <c r="G191" s="107"/>
      <c r="H191" s="107"/>
      <c r="I191" s="107"/>
      <c r="J191" s="107"/>
      <c r="K191" s="102">
        <f>SUM(C191:J191)</f>
        <v>0</v>
      </c>
      <c r="L191" s="8"/>
      <c r="M191" s="8"/>
      <c r="N191" s="8"/>
      <c r="O191" s="8"/>
      <c r="P191" s="8"/>
      <c r="Q191" s="3"/>
      <c r="R191" s="3"/>
    </row>
    <row r="192" spans="1:18" s="11" customFormat="1" ht="14.25" customHeight="1" thickBot="1">
      <c r="A192" s="123"/>
      <c r="B192" s="109" t="s">
        <v>479</v>
      </c>
      <c r="C192" s="110">
        <f>C190+C191</f>
        <v>4600</v>
      </c>
      <c r="D192" s="110">
        <f aca="true" t="shared" si="77" ref="D192:K192">D190+D191</f>
        <v>10638</v>
      </c>
      <c r="E192" s="110">
        <f t="shared" si="77"/>
        <v>0</v>
      </c>
      <c r="F192" s="110">
        <f t="shared" si="77"/>
        <v>0</v>
      </c>
      <c r="G192" s="110">
        <f t="shared" si="77"/>
        <v>0</v>
      </c>
      <c r="H192" s="110">
        <f t="shared" si="77"/>
        <v>0</v>
      </c>
      <c r="I192" s="110">
        <f t="shared" si="77"/>
        <v>0</v>
      </c>
      <c r="J192" s="110">
        <f t="shared" si="77"/>
        <v>0</v>
      </c>
      <c r="K192" s="110">
        <f t="shared" si="77"/>
        <v>15238</v>
      </c>
      <c r="L192" s="8"/>
      <c r="M192" s="8"/>
      <c r="N192" s="8"/>
      <c r="O192" s="8"/>
      <c r="P192" s="8"/>
      <c r="Q192" s="3"/>
      <c r="R192" s="3"/>
    </row>
    <row r="193" spans="1:18" s="11" customFormat="1" ht="14.25" customHeight="1">
      <c r="A193" s="100"/>
      <c r="B193" s="101" t="s">
        <v>128</v>
      </c>
      <c r="C193" s="102">
        <v>1766</v>
      </c>
      <c r="D193" s="102">
        <v>4115</v>
      </c>
      <c r="E193" s="102"/>
      <c r="F193" s="102"/>
      <c r="G193" s="102"/>
      <c r="H193" s="102"/>
      <c r="I193" s="102"/>
      <c r="J193" s="102"/>
      <c r="K193" s="102">
        <f>SUM(C193:J193)</f>
        <v>5881</v>
      </c>
      <c r="L193" s="8"/>
      <c r="M193" s="8"/>
      <c r="N193" s="8"/>
      <c r="O193" s="8"/>
      <c r="P193" s="8"/>
      <c r="Q193" s="3"/>
      <c r="R193" s="3"/>
    </row>
    <row r="194" spans="1:18" s="11" customFormat="1" ht="14.25" customHeight="1">
      <c r="A194" s="105"/>
      <c r="B194" s="106" t="s">
        <v>448</v>
      </c>
      <c r="C194" s="107"/>
      <c r="D194" s="107"/>
      <c r="E194" s="107"/>
      <c r="F194" s="107"/>
      <c r="G194" s="107"/>
      <c r="H194" s="107"/>
      <c r="I194" s="107"/>
      <c r="J194" s="107"/>
      <c r="K194" s="102">
        <f>SUM(C194:J194)</f>
        <v>0</v>
      </c>
      <c r="L194" s="8"/>
      <c r="M194" s="8"/>
      <c r="N194" s="8"/>
      <c r="O194" s="8"/>
      <c r="P194" s="8"/>
      <c r="Q194" s="3"/>
      <c r="R194" s="3"/>
    </row>
    <row r="195" spans="1:18" s="11" customFormat="1" ht="14.25" customHeight="1" thickBot="1">
      <c r="A195" s="123"/>
      <c r="B195" s="109" t="s">
        <v>480</v>
      </c>
      <c r="C195" s="110">
        <f>C193+C194</f>
        <v>1766</v>
      </c>
      <c r="D195" s="110">
        <f aca="true" t="shared" si="78" ref="D195:K195">D193+D194</f>
        <v>4115</v>
      </c>
      <c r="E195" s="110">
        <f t="shared" si="78"/>
        <v>0</v>
      </c>
      <c r="F195" s="110">
        <f t="shared" si="78"/>
        <v>0</v>
      </c>
      <c r="G195" s="110">
        <f t="shared" si="78"/>
        <v>0</v>
      </c>
      <c r="H195" s="110">
        <f t="shared" si="78"/>
        <v>0</v>
      </c>
      <c r="I195" s="110">
        <f t="shared" si="78"/>
        <v>0</v>
      </c>
      <c r="J195" s="110">
        <f t="shared" si="78"/>
        <v>0</v>
      </c>
      <c r="K195" s="110">
        <f t="shared" si="78"/>
        <v>5881</v>
      </c>
      <c r="L195" s="8"/>
      <c r="M195" s="8"/>
      <c r="N195" s="8"/>
      <c r="O195" s="8"/>
      <c r="P195" s="8"/>
      <c r="Q195" s="3"/>
      <c r="R195" s="3"/>
    </row>
    <row r="196" spans="1:18" s="11" customFormat="1" ht="14.25" customHeight="1">
      <c r="A196" s="100"/>
      <c r="B196" s="101" t="s">
        <v>129</v>
      </c>
      <c r="C196" s="102">
        <v>2544</v>
      </c>
      <c r="D196" s="102">
        <v>4958</v>
      </c>
      <c r="E196" s="102"/>
      <c r="F196" s="102"/>
      <c r="G196" s="102"/>
      <c r="H196" s="102"/>
      <c r="I196" s="102"/>
      <c r="J196" s="102"/>
      <c r="K196" s="102">
        <f>SUM(C196:J196)</f>
        <v>7502</v>
      </c>
      <c r="L196" s="8"/>
      <c r="M196" s="8"/>
      <c r="N196" s="8"/>
      <c r="O196" s="8"/>
      <c r="P196" s="8"/>
      <c r="Q196" s="3"/>
      <c r="R196" s="3"/>
    </row>
    <row r="197" spans="1:18" s="11" customFormat="1" ht="14.25" customHeight="1">
      <c r="A197" s="105"/>
      <c r="B197" s="106" t="s">
        <v>448</v>
      </c>
      <c r="C197" s="107"/>
      <c r="D197" s="107"/>
      <c r="E197" s="107"/>
      <c r="F197" s="107"/>
      <c r="G197" s="107"/>
      <c r="H197" s="107"/>
      <c r="I197" s="107"/>
      <c r="J197" s="107"/>
      <c r="K197" s="102">
        <f>SUM(C197:J197)</f>
        <v>0</v>
      </c>
      <c r="L197" s="8"/>
      <c r="M197" s="8"/>
      <c r="N197" s="8"/>
      <c r="O197" s="8"/>
      <c r="P197" s="8"/>
      <c r="Q197" s="3"/>
      <c r="R197" s="3"/>
    </row>
    <row r="198" spans="1:18" s="11" customFormat="1" ht="14.25" customHeight="1" thickBot="1">
      <c r="A198" s="123"/>
      <c r="B198" s="109" t="s">
        <v>481</v>
      </c>
      <c r="C198" s="110">
        <f>C196+C197</f>
        <v>2544</v>
      </c>
      <c r="D198" s="110">
        <f aca="true" t="shared" si="79" ref="D198:K198">D196+D197</f>
        <v>4958</v>
      </c>
      <c r="E198" s="110">
        <f t="shared" si="79"/>
        <v>0</v>
      </c>
      <c r="F198" s="110">
        <f t="shared" si="79"/>
        <v>0</v>
      </c>
      <c r="G198" s="110">
        <f t="shared" si="79"/>
        <v>0</v>
      </c>
      <c r="H198" s="110">
        <f t="shared" si="79"/>
        <v>0</v>
      </c>
      <c r="I198" s="110">
        <f t="shared" si="79"/>
        <v>0</v>
      </c>
      <c r="J198" s="110">
        <f t="shared" si="79"/>
        <v>0</v>
      </c>
      <c r="K198" s="110">
        <f t="shared" si="79"/>
        <v>7502</v>
      </c>
      <c r="L198" s="8"/>
      <c r="M198" s="8"/>
      <c r="N198" s="8"/>
      <c r="O198" s="8"/>
      <c r="P198" s="8"/>
      <c r="Q198" s="3"/>
      <c r="R198" s="3"/>
    </row>
    <row r="199" spans="1:18" s="11" customFormat="1" ht="14.25" customHeight="1">
      <c r="A199" s="100"/>
      <c r="B199" s="101" t="s">
        <v>130</v>
      </c>
      <c r="C199" s="102">
        <v>1311</v>
      </c>
      <c r="D199" s="102">
        <v>4347</v>
      </c>
      <c r="E199" s="102"/>
      <c r="F199" s="102"/>
      <c r="G199" s="102"/>
      <c r="H199" s="102"/>
      <c r="I199" s="102"/>
      <c r="J199" s="102"/>
      <c r="K199" s="102">
        <f>SUM(C199:J199)</f>
        <v>5658</v>
      </c>
      <c r="L199" s="8"/>
      <c r="M199" s="8"/>
      <c r="N199" s="8"/>
      <c r="O199" s="8"/>
      <c r="P199" s="8"/>
      <c r="Q199" s="3"/>
      <c r="R199" s="3"/>
    </row>
    <row r="200" spans="1:18" s="11" customFormat="1" ht="14.25" customHeight="1">
      <c r="A200" s="105"/>
      <c r="B200" s="106" t="s">
        <v>448</v>
      </c>
      <c r="C200" s="107"/>
      <c r="D200" s="107"/>
      <c r="E200" s="107"/>
      <c r="F200" s="107"/>
      <c r="G200" s="107"/>
      <c r="H200" s="107"/>
      <c r="I200" s="107"/>
      <c r="J200" s="107"/>
      <c r="K200" s="102">
        <f>SUM(C200:J200)</f>
        <v>0</v>
      </c>
      <c r="L200" s="8"/>
      <c r="M200" s="8"/>
      <c r="N200" s="8"/>
      <c r="O200" s="8"/>
      <c r="P200" s="8"/>
      <c r="Q200" s="3"/>
      <c r="R200" s="3"/>
    </row>
    <row r="201" spans="1:18" s="11" customFormat="1" ht="14.25" customHeight="1" thickBot="1">
      <c r="A201" s="123"/>
      <c r="B201" s="109" t="s">
        <v>488</v>
      </c>
      <c r="C201" s="110">
        <f>C199+C200</f>
        <v>1311</v>
      </c>
      <c r="D201" s="110">
        <f aca="true" t="shared" si="80" ref="D201:K201">D199+D200</f>
        <v>4347</v>
      </c>
      <c r="E201" s="110">
        <f t="shared" si="80"/>
        <v>0</v>
      </c>
      <c r="F201" s="110">
        <f t="shared" si="80"/>
        <v>0</v>
      </c>
      <c r="G201" s="110">
        <f t="shared" si="80"/>
        <v>0</v>
      </c>
      <c r="H201" s="110">
        <f t="shared" si="80"/>
        <v>0</v>
      </c>
      <c r="I201" s="110">
        <f t="shared" si="80"/>
        <v>0</v>
      </c>
      <c r="J201" s="110">
        <f t="shared" si="80"/>
        <v>0</v>
      </c>
      <c r="K201" s="110">
        <f t="shared" si="80"/>
        <v>5658</v>
      </c>
      <c r="L201" s="8"/>
      <c r="M201" s="8"/>
      <c r="N201" s="8"/>
      <c r="O201" s="8"/>
      <c r="P201" s="8"/>
      <c r="Q201" s="3"/>
      <c r="R201" s="3"/>
    </row>
    <row r="202" spans="1:18" s="11" customFormat="1" ht="14.25" customHeight="1">
      <c r="A202" s="100"/>
      <c r="B202" s="101" t="s">
        <v>131</v>
      </c>
      <c r="C202" s="102">
        <v>5799</v>
      </c>
      <c r="D202" s="102">
        <v>8389</v>
      </c>
      <c r="E202" s="102"/>
      <c r="F202" s="102"/>
      <c r="G202" s="102"/>
      <c r="H202" s="102"/>
      <c r="I202" s="102"/>
      <c r="J202" s="102"/>
      <c r="K202" s="102">
        <f>SUM(C202:J202)</f>
        <v>14188</v>
      </c>
      <c r="L202" s="8"/>
      <c r="M202" s="8"/>
      <c r="N202" s="8"/>
      <c r="O202" s="8"/>
      <c r="P202" s="8"/>
      <c r="Q202" s="3"/>
      <c r="R202" s="3"/>
    </row>
    <row r="203" spans="1:18" s="11" customFormat="1" ht="14.25" customHeight="1">
      <c r="A203" s="105"/>
      <c r="B203" s="106" t="s">
        <v>448</v>
      </c>
      <c r="C203" s="107"/>
      <c r="D203" s="107"/>
      <c r="E203" s="107"/>
      <c r="F203" s="107"/>
      <c r="G203" s="107"/>
      <c r="H203" s="107"/>
      <c r="I203" s="107"/>
      <c r="J203" s="107"/>
      <c r="K203" s="102">
        <f>SUM(C203:J203)</f>
        <v>0</v>
      </c>
      <c r="L203" s="8"/>
      <c r="M203" s="8"/>
      <c r="N203" s="8"/>
      <c r="O203" s="8"/>
      <c r="P203" s="8"/>
      <c r="Q203" s="3"/>
      <c r="R203" s="3"/>
    </row>
    <row r="204" spans="1:18" s="11" customFormat="1" ht="14.25" customHeight="1" thickBot="1">
      <c r="A204" s="123"/>
      <c r="B204" s="109" t="s">
        <v>482</v>
      </c>
      <c r="C204" s="110">
        <f>C202+C203</f>
        <v>5799</v>
      </c>
      <c r="D204" s="110">
        <f aca="true" t="shared" si="81" ref="D204:I204">D202+D203</f>
        <v>8389</v>
      </c>
      <c r="E204" s="110">
        <f t="shared" si="81"/>
        <v>0</v>
      </c>
      <c r="F204" s="110">
        <f t="shared" si="81"/>
        <v>0</v>
      </c>
      <c r="G204" s="110">
        <f t="shared" si="81"/>
        <v>0</v>
      </c>
      <c r="H204" s="110">
        <f t="shared" si="81"/>
        <v>0</v>
      </c>
      <c r="I204" s="110">
        <f t="shared" si="81"/>
        <v>0</v>
      </c>
      <c r="J204" s="110">
        <f>J202+J203</f>
        <v>0</v>
      </c>
      <c r="K204" s="110">
        <f>K202+K203</f>
        <v>14188</v>
      </c>
      <c r="L204" s="8"/>
      <c r="M204" s="8"/>
      <c r="N204" s="8"/>
      <c r="O204" s="8"/>
      <c r="P204" s="8"/>
      <c r="Q204" s="3"/>
      <c r="R204" s="3"/>
    </row>
    <row r="205" spans="1:18" s="11" customFormat="1" ht="14.25" customHeight="1">
      <c r="A205" s="100"/>
      <c r="B205" s="101" t="s">
        <v>132</v>
      </c>
      <c r="C205" s="102">
        <v>5853</v>
      </c>
      <c r="D205" s="102">
        <v>4940</v>
      </c>
      <c r="E205" s="102"/>
      <c r="F205" s="102"/>
      <c r="G205" s="102"/>
      <c r="H205" s="102"/>
      <c r="I205" s="102"/>
      <c r="J205" s="102"/>
      <c r="K205" s="102">
        <f>SUM(C205:J205)</f>
        <v>10793</v>
      </c>
      <c r="L205" s="8"/>
      <c r="M205" s="8"/>
      <c r="N205" s="8"/>
      <c r="O205" s="8"/>
      <c r="P205" s="8"/>
      <c r="Q205" s="3"/>
      <c r="R205" s="3"/>
    </row>
    <row r="206" spans="1:18" s="11" customFormat="1" ht="14.25" customHeight="1">
      <c r="A206" s="105"/>
      <c r="B206" s="106" t="s">
        <v>448</v>
      </c>
      <c r="C206" s="107"/>
      <c r="D206" s="107"/>
      <c r="E206" s="107"/>
      <c r="F206" s="107"/>
      <c r="G206" s="107"/>
      <c r="H206" s="107"/>
      <c r="I206" s="107"/>
      <c r="J206" s="107"/>
      <c r="K206" s="102">
        <f>SUM(C206:J206)</f>
        <v>0</v>
      </c>
      <c r="L206" s="8"/>
      <c r="M206" s="8"/>
      <c r="N206" s="8"/>
      <c r="O206" s="8"/>
      <c r="P206" s="8"/>
      <c r="Q206" s="3"/>
      <c r="R206" s="3"/>
    </row>
    <row r="207" spans="1:18" s="11" customFormat="1" ht="14.25" customHeight="1" thickBot="1">
      <c r="A207" s="123"/>
      <c r="B207" s="109" t="s">
        <v>489</v>
      </c>
      <c r="C207" s="110">
        <f>C205+C206</f>
        <v>5853</v>
      </c>
      <c r="D207" s="110">
        <f aca="true" t="shared" si="82" ref="D207:K207">D205+D206</f>
        <v>4940</v>
      </c>
      <c r="E207" s="110">
        <f t="shared" si="82"/>
        <v>0</v>
      </c>
      <c r="F207" s="110">
        <f t="shared" si="82"/>
        <v>0</v>
      </c>
      <c r="G207" s="110">
        <f t="shared" si="82"/>
        <v>0</v>
      </c>
      <c r="H207" s="110">
        <f t="shared" si="82"/>
        <v>0</v>
      </c>
      <c r="I207" s="110">
        <f t="shared" si="82"/>
        <v>0</v>
      </c>
      <c r="J207" s="110">
        <f t="shared" si="82"/>
        <v>0</v>
      </c>
      <c r="K207" s="110">
        <f t="shared" si="82"/>
        <v>10793</v>
      </c>
      <c r="L207" s="8"/>
      <c r="M207" s="8"/>
      <c r="N207" s="8"/>
      <c r="O207" s="8"/>
      <c r="P207" s="8"/>
      <c r="Q207" s="3"/>
      <c r="R207" s="3"/>
    </row>
    <row r="208" spans="1:18" s="11" customFormat="1" ht="14.25" customHeight="1">
      <c r="A208" s="100"/>
      <c r="B208" s="101" t="s">
        <v>140</v>
      </c>
      <c r="C208" s="102">
        <v>3569</v>
      </c>
      <c r="D208" s="102">
        <v>2412</v>
      </c>
      <c r="E208" s="102"/>
      <c r="F208" s="102"/>
      <c r="G208" s="102"/>
      <c r="H208" s="102"/>
      <c r="I208" s="102"/>
      <c r="J208" s="102"/>
      <c r="K208" s="102">
        <f>SUM(C208:J208)</f>
        <v>5981</v>
      </c>
      <c r="L208" s="8"/>
      <c r="M208" s="8"/>
      <c r="N208" s="8"/>
      <c r="O208" s="8"/>
      <c r="P208" s="8"/>
      <c r="Q208" s="3"/>
      <c r="R208" s="3"/>
    </row>
    <row r="209" spans="1:18" s="11" customFormat="1" ht="14.25" customHeight="1">
      <c r="A209" s="105"/>
      <c r="B209" s="143" t="s">
        <v>448</v>
      </c>
      <c r="C209" s="107"/>
      <c r="D209" s="107"/>
      <c r="E209" s="107"/>
      <c r="F209" s="107"/>
      <c r="G209" s="107"/>
      <c r="H209" s="107"/>
      <c r="I209" s="107"/>
      <c r="J209" s="107"/>
      <c r="K209" s="102">
        <f>SUM(C209:J209)</f>
        <v>0</v>
      </c>
      <c r="L209" s="8"/>
      <c r="M209" s="8"/>
      <c r="N209" s="8"/>
      <c r="O209" s="8"/>
      <c r="P209" s="8"/>
      <c r="Q209" s="3"/>
      <c r="R209" s="3"/>
    </row>
    <row r="210" spans="1:18" s="11" customFormat="1" ht="14.25" customHeight="1" thickBot="1">
      <c r="A210" s="123"/>
      <c r="B210" s="109" t="s">
        <v>495</v>
      </c>
      <c r="C210" s="110">
        <f>C208+C209</f>
        <v>3569</v>
      </c>
      <c r="D210" s="110">
        <f aca="true" t="shared" si="83" ref="D210:K210">D208+D209</f>
        <v>2412</v>
      </c>
      <c r="E210" s="110">
        <f t="shared" si="83"/>
        <v>0</v>
      </c>
      <c r="F210" s="110">
        <f t="shared" si="83"/>
        <v>0</v>
      </c>
      <c r="G210" s="110">
        <f t="shared" si="83"/>
        <v>0</v>
      </c>
      <c r="H210" s="110">
        <f t="shared" si="83"/>
        <v>0</v>
      </c>
      <c r="I210" s="110">
        <f t="shared" si="83"/>
        <v>0</v>
      </c>
      <c r="J210" s="110">
        <f t="shared" si="83"/>
        <v>0</v>
      </c>
      <c r="K210" s="110">
        <f t="shared" si="83"/>
        <v>5981</v>
      </c>
      <c r="L210" s="8"/>
      <c r="M210" s="8"/>
      <c r="N210" s="8"/>
      <c r="O210" s="8"/>
      <c r="P210" s="8"/>
      <c r="Q210" s="3"/>
      <c r="R210" s="3"/>
    </row>
    <row r="211" spans="1:18" s="11" customFormat="1" ht="14.25" customHeight="1">
      <c r="A211" s="100"/>
      <c r="B211" s="101" t="s">
        <v>141</v>
      </c>
      <c r="C211" s="102">
        <v>7171</v>
      </c>
      <c r="D211" s="102">
        <v>17828</v>
      </c>
      <c r="E211" s="102"/>
      <c r="F211" s="102"/>
      <c r="G211" s="102"/>
      <c r="H211" s="102"/>
      <c r="I211" s="102"/>
      <c r="J211" s="102"/>
      <c r="K211" s="102">
        <f>SUM(C211:J211)</f>
        <v>24999</v>
      </c>
      <c r="L211" s="8"/>
      <c r="M211" s="8"/>
      <c r="N211" s="8"/>
      <c r="O211" s="8"/>
      <c r="P211" s="8"/>
      <c r="Q211" s="3"/>
      <c r="R211" s="3"/>
    </row>
    <row r="212" spans="1:18" s="11" customFormat="1" ht="14.25" customHeight="1">
      <c r="A212" s="105"/>
      <c r="B212" s="143" t="s">
        <v>448</v>
      </c>
      <c r="C212" s="107"/>
      <c r="D212" s="107"/>
      <c r="E212" s="107"/>
      <c r="F212" s="107"/>
      <c r="G212" s="107"/>
      <c r="H212" s="107"/>
      <c r="I212" s="107"/>
      <c r="J212" s="107"/>
      <c r="K212" s="102">
        <f>SUM(C212:J212)</f>
        <v>0</v>
      </c>
      <c r="L212" s="8"/>
      <c r="M212" s="8"/>
      <c r="N212" s="8"/>
      <c r="O212" s="8"/>
      <c r="P212" s="8"/>
      <c r="Q212" s="3"/>
      <c r="R212" s="3"/>
    </row>
    <row r="213" spans="1:18" s="11" customFormat="1" ht="14.25" customHeight="1" thickBot="1">
      <c r="A213" s="123"/>
      <c r="B213" s="109" t="s">
        <v>496</v>
      </c>
      <c r="C213" s="110">
        <f>C211+C212</f>
        <v>7171</v>
      </c>
      <c r="D213" s="110">
        <f aca="true" t="shared" si="84" ref="D213:K213">D211+D212</f>
        <v>17828</v>
      </c>
      <c r="E213" s="110">
        <f t="shared" si="84"/>
        <v>0</v>
      </c>
      <c r="F213" s="110">
        <f t="shared" si="84"/>
        <v>0</v>
      </c>
      <c r="G213" s="110">
        <f t="shared" si="84"/>
        <v>0</v>
      </c>
      <c r="H213" s="110">
        <f t="shared" si="84"/>
        <v>0</v>
      </c>
      <c r="I213" s="110">
        <f t="shared" si="84"/>
        <v>0</v>
      </c>
      <c r="J213" s="110">
        <f t="shared" si="84"/>
        <v>0</v>
      </c>
      <c r="K213" s="110">
        <f t="shared" si="84"/>
        <v>24999</v>
      </c>
      <c r="L213" s="8"/>
      <c r="M213" s="8"/>
      <c r="N213" s="8"/>
      <c r="O213" s="8"/>
      <c r="P213" s="8"/>
      <c r="Q213" s="3"/>
      <c r="R213" s="3"/>
    </row>
    <row r="214" spans="1:18" s="11" customFormat="1" ht="14.25" customHeight="1">
      <c r="A214" s="100"/>
      <c r="B214" s="101" t="s">
        <v>133</v>
      </c>
      <c r="C214" s="102">
        <v>1112</v>
      </c>
      <c r="D214" s="102">
        <v>3210</v>
      </c>
      <c r="E214" s="102"/>
      <c r="F214" s="102"/>
      <c r="G214" s="102"/>
      <c r="H214" s="102"/>
      <c r="I214" s="102"/>
      <c r="J214" s="102"/>
      <c r="K214" s="102">
        <f>SUM(C214:J214)</f>
        <v>4322</v>
      </c>
      <c r="L214" s="8"/>
      <c r="M214" s="8"/>
      <c r="N214" s="8"/>
      <c r="O214" s="8"/>
      <c r="P214" s="8"/>
      <c r="Q214" s="3"/>
      <c r="R214" s="3"/>
    </row>
    <row r="215" spans="1:18" s="11" customFormat="1" ht="14.25" customHeight="1">
      <c r="A215" s="105"/>
      <c r="B215" s="143" t="s">
        <v>448</v>
      </c>
      <c r="C215" s="107"/>
      <c r="D215" s="107"/>
      <c r="E215" s="107"/>
      <c r="F215" s="107"/>
      <c r="G215" s="107"/>
      <c r="H215" s="107"/>
      <c r="I215" s="107"/>
      <c r="J215" s="107"/>
      <c r="K215" s="102">
        <f>SUM(C215:J215)</f>
        <v>0</v>
      </c>
      <c r="L215" s="8"/>
      <c r="M215" s="8"/>
      <c r="N215" s="8"/>
      <c r="O215" s="8"/>
      <c r="P215" s="8"/>
      <c r="Q215" s="3"/>
      <c r="R215" s="3"/>
    </row>
    <row r="216" spans="1:18" s="11" customFormat="1" ht="14.25" customHeight="1" thickBot="1">
      <c r="A216" s="123"/>
      <c r="B216" s="109" t="s">
        <v>483</v>
      </c>
      <c r="C216" s="110">
        <f>C214+C215</f>
        <v>1112</v>
      </c>
      <c r="D216" s="110">
        <f aca="true" t="shared" si="85" ref="D216:K216">D214+D215</f>
        <v>3210</v>
      </c>
      <c r="E216" s="110">
        <f t="shared" si="85"/>
        <v>0</v>
      </c>
      <c r="F216" s="110">
        <f t="shared" si="85"/>
        <v>0</v>
      </c>
      <c r="G216" s="110">
        <f t="shared" si="85"/>
        <v>0</v>
      </c>
      <c r="H216" s="110">
        <f t="shared" si="85"/>
        <v>0</v>
      </c>
      <c r="I216" s="110">
        <f t="shared" si="85"/>
        <v>0</v>
      </c>
      <c r="J216" s="110">
        <f t="shared" si="85"/>
        <v>0</v>
      </c>
      <c r="K216" s="110">
        <f t="shared" si="85"/>
        <v>4322</v>
      </c>
      <c r="L216" s="8"/>
      <c r="M216" s="8"/>
      <c r="N216" s="8"/>
      <c r="O216" s="8"/>
      <c r="P216" s="8"/>
      <c r="Q216" s="3"/>
      <c r="R216" s="3"/>
    </row>
    <row r="217" spans="1:18" s="11" customFormat="1" ht="14.25" customHeight="1">
      <c r="A217" s="100"/>
      <c r="B217" s="101" t="s">
        <v>134</v>
      </c>
      <c r="C217" s="102">
        <v>5611</v>
      </c>
      <c r="D217" s="102">
        <v>8424</v>
      </c>
      <c r="E217" s="102"/>
      <c r="F217" s="102"/>
      <c r="G217" s="102"/>
      <c r="H217" s="102"/>
      <c r="I217" s="102"/>
      <c r="J217" s="102"/>
      <c r="K217" s="102">
        <f>SUM(C217:J217)</f>
        <v>14035</v>
      </c>
      <c r="L217" s="8"/>
      <c r="M217" s="8"/>
      <c r="N217" s="8"/>
      <c r="O217" s="8"/>
      <c r="P217" s="8"/>
      <c r="Q217" s="3"/>
      <c r="R217" s="3"/>
    </row>
    <row r="218" spans="1:18" s="11" customFormat="1" ht="14.25" customHeight="1">
      <c r="A218" s="105"/>
      <c r="B218" s="143" t="s">
        <v>448</v>
      </c>
      <c r="C218" s="107"/>
      <c r="D218" s="107"/>
      <c r="E218" s="107"/>
      <c r="F218" s="107"/>
      <c r="G218" s="107"/>
      <c r="H218" s="107"/>
      <c r="I218" s="107"/>
      <c r="J218" s="107"/>
      <c r="K218" s="102">
        <f>SUM(C218:J218)</f>
        <v>0</v>
      </c>
      <c r="L218" s="8"/>
      <c r="M218" s="8"/>
      <c r="N218" s="8"/>
      <c r="O218" s="8"/>
      <c r="P218" s="8"/>
      <c r="Q218" s="3"/>
      <c r="R218" s="3"/>
    </row>
    <row r="219" spans="1:18" s="11" customFormat="1" ht="14.25" customHeight="1" thickBot="1">
      <c r="A219" s="123"/>
      <c r="B219" s="109" t="s">
        <v>484</v>
      </c>
      <c r="C219" s="110">
        <f>C217+C218</f>
        <v>5611</v>
      </c>
      <c r="D219" s="110">
        <f aca="true" t="shared" si="86" ref="D219:K219">D217+D218</f>
        <v>8424</v>
      </c>
      <c r="E219" s="110">
        <f t="shared" si="86"/>
        <v>0</v>
      </c>
      <c r="F219" s="110">
        <f t="shared" si="86"/>
        <v>0</v>
      </c>
      <c r="G219" s="110">
        <f t="shared" si="86"/>
        <v>0</v>
      </c>
      <c r="H219" s="110">
        <f t="shared" si="86"/>
        <v>0</v>
      </c>
      <c r="I219" s="110">
        <f t="shared" si="86"/>
        <v>0</v>
      </c>
      <c r="J219" s="110">
        <f t="shared" si="86"/>
        <v>0</v>
      </c>
      <c r="K219" s="110">
        <f t="shared" si="86"/>
        <v>14035</v>
      </c>
      <c r="L219" s="8"/>
      <c r="M219" s="8"/>
      <c r="N219" s="8"/>
      <c r="O219" s="8"/>
      <c r="P219" s="8"/>
      <c r="Q219" s="3"/>
      <c r="R219" s="3"/>
    </row>
    <row r="220" spans="1:18" s="11" customFormat="1" ht="14.25" customHeight="1">
      <c r="A220" s="100"/>
      <c r="B220" s="101" t="s">
        <v>135</v>
      </c>
      <c r="C220" s="102">
        <v>3577</v>
      </c>
      <c r="D220" s="102">
        <v>10950</v>
      </c>
      <c r="E220" s="102"/>
      <c r="F220" s="102"/>
      <c r="G220" s="102"/>
      <c r="H220" s="102"/>
      <c r="I220" s="102"/>
      <c r="J220" s="102"/>
      <c r="K220" s="102">
        <f>SUM(C220:J220)</f>
        <v>14527</v>
      </c>
      <c r="L220" s="9"/>
      <c r="M220" s="9"/>
      <c r="N220" s="9"/>
      <c r="O220" s="9"/>
      <c r="P220" s="9"/>
      <c r="Q220" s="3"/>
      <c r="R220" s="3"/>
    </row>
    <row r="221" spans="1:18" s="11" customFormat="1" ht="14.25" customHeight="1">
      <c r="A221" s="105"/>
      <c r="B221" s="143" t="s">
        <v>448</v>
      </c>
      <c r="C221" s="107"/>
      <c r="D221" s="107"/>
      <c r="E221" s="107"/>
      <c r="F221" s="107"/>
      <c r="G221" s="107"/>
      <c r="H221" s="107"/>
      <c r="I221" s="107"/>
      <c r="J221" s="107"/>
      <c r="K221" s="102">
        <f>SUM(C221:J221)</f>
        <v>0</v>
      </c>
      <c r="L221" s="9"/>
      <c r="M221" s="9"/>
      <c r="N221" s="9"/>
      <c r="O221" s="9"/>
      <c r="P221" s="9"/>
      <c r="Q221" s="3"/>
      <c r="R221" s="3"/>
    </row>
    <row r="222" spans="1:18" s="11" customFormat="1" ht="14.25" customHeight="1" thickBot="1">
      <c r="A222" s="123"/>
      <c r="B222" s="109" t="s">
        <v>485</v>
      </c>
      <c r="C222" s="110">
        <f>C220+C221</f>
        <v>3577</v>
      </c>
      <c r="D222" s="110">
        <f aca="true" t="shared" si="87" ref="D222:K222">D220+D221</f>
        <v>10950</v>
      </c>
      <c r="E222" s="110">
        <f t="shared" si="87"/>
        <v>0</v>
      </c>
      <c r="F222" s="110">
        <f t="shared" si="87"/>
        <v>0</v>
      </c>
      <c r="G222" s="110">
        <f t="shared" si="87"/>
        <v>0</v>
      </c>
      <c r="H222" s="110">
        <f t="shared" si="87"/>
        <v>0</v>
      </c>
      <c r="I222" s="110">
        <f t="shared" si="87"/>
        <v>0</v>
      </c>
      <c r="J222" s="110">
        <f t="shared" si="87"/>
        <v>0</v>
      </c>
      <c r="K222" s="110">
        <f t="shared" si="87"/>
        <v>14527</v>
      </c>
      <c r="L222" s="9"/>
      <c r="M222" s="9"/>
      <c r="N222" s="9"/>
      <c r="O222" s="9"/>
      <c r="P222" s="9"/>
      <c r="Q222" s="3"/>
      <c r="R222" s="3"/>
    </row>
    <row r="223" spans="1:18" s="11" customFormat="1" ht="14.25" customHeight="1">
      <c r="A223" s="100"/>
      <c r="B223" s="101" t="s">
        <v>138</v>
      </c>
      <c r="C223" s="102">
        <v>2307</v>
      </c>
      <c r="D223" s="102">
        <v>9447</v>
      </c>
      <c r="E223" s="102"/>
      <c r="F223" s="102"/>
      <c r="G223" s="102"/>
      <c r="H223" s="102"/>
      <c r="I223" s="102"/>
      <c r="J223" s="102"/>
      <c r="K223" s="102">
        <f>SUM(C223:J223)</f>
        <v>11754</v>
      </c>
      <c r="L223" s="8"/>
      <c r="M223" s="8"/>
      <c r="N223" s="8"/>
      <c r="O223" s="8"/>
      <c r="P223" s="8"/>
      <c r="Q223" s="3"/>
      <c r="R223" s="3"/>
    </row>
    <row r="224" spans="1:18" s="11" customFormat="1" ht="14.25" customHeight="1">
      <c r="A224" s="105"/>
      <c r="B224" s="143" t="s">
        <v>448</v>
      </c>
      <c r="C224" s="107"/>
      <c r="D224" s="107"/>
      <c r="E224" s="107"/>
      <c r="F224" s="107"/>
      <c r="G224" s="107"/>
      <c r="H224" s="107"/>
      <c r="I224" s="107"/>
      <c r="J224" s="107"/>
      <c r="K224" s="102">
        <f>SUM(C224:J224)</f>
        <v>0</v>
      </c>
      <c r="L224" s="8"/>
      <c r="M224" s="8"/>
      <c r="N224" s="8"/>
      <c r="O224" s="8"/>
      <c r="P224" s="8"/>
      <c r="Q224" s="3"/>
      <c r="R224" s="3"/>
    </row>
    <row r="225" spans="1:18" s="11" customFormat="1" ht="14.25" customHeight="1" thickBot="1">
      <c r="A225" s="123"/>
      <c r="B225" s="109" t="s">
        <v>486</v>
      </c>
      <c r="C225" s="110">
        <f>C223+C224</f>
        <v>2307</v>
      </c>
      <c r="D225" s="110">
        <f aca="true" t="shared" si="88" ref="D225:K225">D223+D224</f>
        <v>9447</v>
      </c>
      <c r="E225" s="110">
        <f t="shared" si="88"/>
        <v>0</v>
      </c>
      <c r="F225" s="110">
        <f t="shared" si="88"/>
        <v>0</v>
      </c>
      <c r="G225" s="110">
        <f t="shared" si="88"/>
        <v>0</v>
      </c>
      <c r="H225" s="110">
        <f t="shared" si="88"/>
        <v>0</v>
      </c>
      <c r="I225" s="110">
        <f t="shared" si="88"/>
        <v>0</v>
      </c>
      <c r="J225" s="110">
        <f t="shared" si="88"/>
        <v>0</v>
      </c>
      <c r="K225" s="110">
        <f t="shared" si="88"/>
        <v>11754</v>
      </c>
      <c r="L225" s="8"/>
      <c r="M225" s="8"/>
      <c r="N225" s="8"/>
      <c r="O225" s="8"/>
      <c r="P225" s="8"/>
      <c r="Q225" s="3"/>
      <c r="R225" s="3"/>
    </row>
    <row r="226" spans="1:18" s="11" customFormat="1" ht="14.25" customHeight="1">
      <c r="A226" s="100"/>
      <c r="B226" s="101" t="s">
        <v>136</v>
      </c>
      <c r="C226" s="102">
        <v>2649</v>
      </c>
      <c r="D226" s="102">
        <v>1068</v>
      </c>
      <c r="E226" s="102"/>
      <c r="F226" s="102"/>
      <c r="G226" s="102"/>
      <c r="H226" s="102"/>
      <c r="I226" s="102"/>
      <c r="J226" s="102"/>
      <c r="K226" s="102">
        <f>SUM(C226:J226)</f>
        <v>3717</v>
      </c>
      <c r="L226" s="8"/>
      <c r="M226" s="8"/>
      <c r="N226" s="8"/>
      <c r="O226" s="8"/>
      <c r="P226" s="8"/>
      <c r="Q226" s="3"/>
      <c r="R226" s="3"/>
    </row>
    <row r="227" spans="1:18" s="11" customFormat="1" ht="14.25" customHeight="1">
      <c r="A227" s="105"/>
      <c r="B227" s="143" t="s">
        <v>448</v>
      </c>
      <c r="C227" s="107"/>
      <c r="D227" s="107"/>
      <c r="E227" s="107"/>
      <c r="F227" s="107"/>
      <c r="G227" s="107"/>
      <c r="H227" s="107"/>
      <c r="I227" s="107"/>
      <c r="J227" s="107"/>
      <c r="K227" s="102">
        <f>SUM(C227:J227)</f>
        <v>0</v>
      </c>
      <c r="L227" s="8"/>
      <c r="M227" s="8"/>
      <c r="N227" s="8"/>
      <c r="O227" s="8"/>
      <c r="P227" s="8"/>
      <c r="Q227" s="3"/>
      <c r="R227" s="3"/>
    </row>
    <row r="228" spans="1:18" s="11" customFormat="1" ht="14.25" customHeight="1" thickBot="1">
      <c r="A228" s="123"/>
      <c r="B228" s="109" t="s">
        <v>487</v>
      </c>
      <c r="C228" s="110">
        <f>C226+C227</f>
        <v>2649</v>
      </c>
      <c r="D228" s="110">
        <f aca="true" t="shared" si="89" ref="D228:K228">D226+D227</f>
        <v>1068</v>
      </c>
      <c r="E228" s="110">
        <f t="shared" si="89"/>
        <v>0</v>
      </c>
      <c r="F228" s="110">
        <f t="shared" si="89"/>
        <v>0</v>
      </c>
      <c r="G228" s="110">
        <f t="shared" si="89"/>
        <v>0</v>
      </c>
      <c r="H228" s="110">
        <f t="shared" si="89"/>
        <v>0</v>
      </c>
      <c r="I228" s="110">
        <f t="shared" si="89"/>
        <v>0</v>
      </c>
      <c r="J228" s="110">
        <f t="shared" si="89"/>
        <v>0</v>
      </c>
      <c r="K228" s="110">
        <f t="shared" si="89"/>
        <v>3717</v>
      </c>
      <c r="L228" s="8"/>
      <c r="M228" s="8"/>
      <c r="N228" s="8"/>
      <c r="O228" s="8"/>
      <c r="P228" s="8"/>
      <c r="Q228" s="3"/>
      <c r="R228" s="3"/>
    </row>
    <row r="229" spans="1:18" s="11" customFormat="1" ht="14.25" customHeight="1">
      <c r="A229" s="168" t="s">
        <v>27</v>
      </c>
      <c r="B229" s="168" t="s">
        <v>59</v>
      </c>
      <c r="C229" s="102"/>
      <c r="D229" s="102">
        <v>95000</v>
      </c>
      <c r="E229" s="102"/>
      <c r="F229" s="102"/>
      <c r="G229" s="102"/>
      <c r="H229" s="102"/>
      <c r="I229" s="102"/>
      <c r="J229" s="102"/>
      <c r="K229" s="102">
        <f>SUM(C229:J229)</f>
        <v>95000</v>
      </c>
      <c r="L229" s="7"/>
      <c r="M229" s="7"/>
      <c r="N229" s="7"/>
      <c r="O229" s="7"/>
      <c r="P229" s="7"/>
      <c r="Q229" s="5"/>
      <c r="R229" s="3"/>
    </row>
    <row r="230" spans="1:18" s="11" customFormat="1" ht="14.25" customHeight="1">
      <c r="A230" s="182"/>
      <c r="B230" s="143" t="s">
        <v>448</v>
      </c>
      <c r="C230" s="107"/>
      <c r="D230" s="107"/>
      <c r="E230" s="107"/>
      <c r="F230" s="107"/>
      <c r="G230" s="107"/>
      <c r="H230" s="107"/>
      <c r="I230" s="107"/>
      <c r="J230" s="107"/>
      <c r="K230" s="102">
        <f>SUM(C230:J230)</f>
        <v>0</v>
      </c>
      <c r="L230" s="7"/>
      <c r="M230" s="7"/>
      <c r="N230" s="7"/>
      <c r="O230" s="7"/>
      <c r="P230" s="7"/>
      <c r="Q230" s="5"/>
      <c r="R230" s="3"/>
    </row>
    <row r="231" spans="1:18" s="11" customFormat="1" ht="14.25" customHeight="1" thickBot="1">
      <c r="A231" s="172"/>
      <c r="B231" s="172" t="s">
        <v>497</v>
      </c>
      <c r="C231" s="110">
        <f>C229+C230</f>
        <v>0</v>
      </c>
      <c r="D231" s="110">
        <f aca="true" t="shared" si="90" ref="D231:K231">D229+D230</f>
        <v>95000</v>
      </c>
      <c r="E231" s="110">
        <f t="shared" si="90"/>
        <v>0</v>
      </c>
      <c r="F231" s="110">
        <f t="shared" si="90"/>
        <v>0</v>
      </c>
      <c r="G231" s="110">
        <f t="shared" si="90"/>
        <v>0</v>
      </c>
      <c r="H231" s="110">
        <f t="shared" si="90"/>
        <v>0</v>
      </c>
      <c r="I231" s="110">
        <f t="shared" si="90"/>
        <v>0</v>
      </c>
      <c r="J231" s="110">
        <f t="shared" si="90"/>
        <v>0</v>
      </c>
      <c r="K231" s="110">
        <f t="shared" si="90"/>
        <v>95000</v>
      </c>
      <c r="L231" s="7"/>
      <c r="M231" s="7"/>
      <c r="N231" s="7"/>
      <c r="O231" s="7"/>
      <c r="P231" s="7"/>
      <c r="Q231" s="5"/>
      <c r="R231" s="3"/>
    </row>
    <row r="232" spans="1:18" s="11" customFormat="1" ht="14.25" customHeight="1">
      <c r="A232" s="168" t="s">
        <v>27</v>
      </c>
      <c r="B232" s="168" t="s">
        <v>103</v>
      </c>
      <c r="C232" s="102"/>
      <c r="D232" s="102">
        <v>520</v>
      </c>
      <c r="E232" s="102"/>
      <c r="F232" s="102"/>
      <c r="G232" s="102"/>
      <c r="H232" s="102"/>
      <c r="I232" s="102"/>
      <c r="J232" s="102"/>
      <c r="K232" s="102">
        <f>SUM(C232:J232)</f>
        <v>520</v>
      </c>
      <c r="L232" s="3"/>
      <c r="M232" s="3"/>
      <c r="N232" s="3"/>
      <c r="O232" s="3"/>
      <c r="P232" s="3"/>
      <c r="Q232" s="3"/>
      <c r="R232" s="3"/>
    </row>
    <row r="233" spans="1:18" s="11" customFormat="1" ht="14.25" customHeight="1">
      <c r="A233" s="182"/>
      <c r="B233" s="106" t="s">
        <v>448</v>
      </c>
      <c r="C233" s="107"/>
      <c r="D233" s="107"/>
      <c r="E233" s="107"/>
      <c r="F233" s="107"/>
      <c r="G233" s="107"/>
      <c r="H233" s="107"/>
      <c r="I233" s="107"/>
      <c r="J233" s="107"/>
      <c r="K233" s="102">
        <f>SUM(C233:J233)</f>
        <v>0</v>
      </c>
      <c r="L233" s="3"/>
      <c r="M233" s="3"/>
      <c r="N233" s="3"/>
      <c r="O233" s="3"/>
      <c r="P233" s="3"/>
      <c r="Q233" s="3"/>
      <c r="R233" s="3"/>
    </row>
    <row r="234" spans="1:18" s="11" customFormat="1" ht="29.25" customHeight="1" thickBot="1">
      <c r="A234" s="172"/>
      <c r="B234" s="172" t="s">
        <v>498</v>
      </c>
      <c r="C234" s="110">
        <f>C232+C233</f>
        <v>0</v>
      </c>
      <c r="D234" s="110">
        <f aca="true" t="shared" si="91" ref="D234:K234">D232+D233</f>
        <v>520</v>
      </c>
      <c r="E234" s="110">
        <f t="shared" si="91"/>
        <v>0</v>
      </c>
      <c r="F234" s="110">
        <f t="shared" si="91"/>
        <v>0</v>
      </c>
      <c r="G234" s="110">
        <f t="shared" si="91"/>
        <v>0</v>
      </c>
      <c r="H234" s="110">
        <f t="shared" si="91"/>
        <v>0</v>
      </c>
      <c r="I234" s="110">
        <f t="shared" si="91"/>
        <v>0</v>
      </c>
      <c r="J234" s="110">
        <f t="shared" si="91"/>
        <v>0</v>
      </c>
      <c r="K234" s="110">
        <f t="shared" si="91"/>
        <v>520</v>
      </c>
      <c r="L234" s="3"/>
      <c r="M234" s="3"/>
      <c r="N234" s="3"/>
      <c r="O234" s="3"/>
      <c r="P234" s="3"/>
      <c r="Q234" s="3"/>
      <c r="R234" s="3"/>
    </row>
    <row r="235" spans="1:18" s="11" customFormat="1" ht="14.25" customHeight="1">
      <c r="A235" s="175" t="s">
        <v>28</v>
      </c>
      <c r="B235" s="175" t="s">
        <v>330</v>
      </c>
      <c r="C235" s="159">
        <f>C238+C241+C244+C247+C250+C253+C256+C259+C262+C265+C268+C271+C274+C280+C283+C286+C289+C292+C295+C298+C277</f>
        <v>973525</v>
      </c>
      <c r="D235" s="159">
        <f aca="true" t="shared" si="92" ref="D235:K235">D238+D241+D244+D247+D250+D253+D256+D259+D262+D265+D268+D271+D274+D280+D283+D286+D289+D292+D295+D298+D277</f>
        <v>1023562</v>
      </c>
      <c r="E235" s="159">
        <f t="shared" si="92"/>
        <v>12750</v>
      </c>
      <c r="F235" s="159">
        <f t="shared" si="92"/>
        <v>0</v>
      </c>
      <c r="G235" s="159">
        <f t="shared" si="92"/>
        <v>593427</v>
      </c>
      <c r="H235" s="159">
        <f t="shared" si="92"/>
        <v>0</v>
      </c>
      <c r="I235" s="159">
        <f t="shared" si="92"/>
        <v>0</v>
      </c>
      <c r="J235" s="159">
        <f t="shared" si="92"/>
        <v>0</v>
      </c>
      <c r="K235" s="159">
        <f t="shared" si="92"/>
        <v>2603264</v>
      </c>
      <c r="L235" s="3"/>
      <c r="M235" s="3"/>
      <c r="N235" s="3"/>
      <c r="O235" s="3"/>
      <c r="P235" s="3"/>
      <c r="Q235" s="3"/>
      <c r="R235" s="3"/>
    </row>
    <row r="236" spans="1:18" s="11" customFormat="1" ht="14.25" customHeight="1">
      <c r="A236" s="175"/>
      <c r="B236" s="106" t="s">
        <v>448</v>
      </c>
      <c r="C236" s="159">
        <f>C239+C242+C245+C248+C251+C254+C257+C260+C263+C266+C269+C272+C275+C281+C284+C287+C290+C293+C296+C299+C278</f>
        <v>-18300</v>
      </c>
      <c r="D236" s="159">
        <f aca="true" t="shared" si="93" ref="D236:K236">D239+D242+D245+D248+D251+D254+D257+D260+D263+D266+D269+D272+D275+D281+D284+D287+D290+D293+D296+D299+D278</f>
        <v>9253</v>
      </c>
      <c r="E236" s="159">
        <f t="shared" si="93"/>
        <v>19000</v>
      </c>
      <c r="F236" s="159">
        <f t="shared" si="93"/>
        <v>0</v>
      </c>
      <c r="G236" s="159">
        <f t="shared" si="93"/>
        <v>-18931</v>
      </c>
      <c r="H236" s="159">
        <f t="shared" si="93"/>
        <v>0</v>
      </c>
      <c r="I236" s="159">
        <f t="shared" si="93"/>
        <v>0</v>
      </c>
      <c r="J236" s="159">
        <f t="shared" si="93"/>
        <v>0</v>
      </c>
      <c r="K236" s="159">
        <f t="shared" si="93"/>
        <v>-8978</v>
      </c>
      <c r="L236" s="3"/>
      <c r="M236" s="3"/>
      <c r="N236" s="3"/>
      <c r="O236" s="3"/>
      <c r="P236" s="3"/>
      <c r="Q236" s="3"/>
      <c r="R236" s="3"/>
    </row>
    <row r="237" spans="1:18" s="11" customFormat="1" ht="30.75" customHeight="1" thickBot="1">
      <c r="A237" s="180"/>
      <c r="B237" s="180" t="s">
        <v>499</v>
      </c>
      <c r="C237" s="163">
        <f>C235+C236</f>
        <v>955225</v>
      </c>
      <c r="D237" s="163">
        <f aca="true" t="shared" si="94" ref="D237:K237">D235+D236</f>
        <v>1032815</v>
      </c>
      <c r="E237" s="163">
        <f t="shared" si="94"/>
        <v>31750</v>
      </c>
      <c r="F237" s="163">
        <f t="shared" si="94"/>
        <v>0</v>
      </c>
      <c r="G237" s="163">
        <f t="shared" si="94"/>
        <v>574496</v>
      </c>
      <c r="H237" s="163">
        <f t="shared" si="94"/>
        <v>0</v>
      </c>
      <c r="I237" s="163">
        <f t="shared" si="94"/>
        <v>0</v>
      </c>
      <c r="J237" s="163">
        <f t="shared" si="94"/>
        <v>0</v>
      </c>
      <c r="K237" s="163">
        <f t="shared" si="94"/>
        <v>2594286</v>
      </c>
      <c r="L237" s="3"/>
      <c r="M237" s="3"/>
      <c r="N237" s="3"/>
      <c r="O237" s="3"/>
      <c r="P237" s="3"/>
      <c r="Q237" s="3"/>
      <c r="R237" s="3"/>
    </row>
    <row r="238" spans="1:18" s="11" customFormat="1" ht="15.75" customHeight="1">
      <c r="A238" s="100"/>
      <c r="B238" s="101" t="s">
        <v>127</v>
      </c>
      <c r="C238" s="102">
        <v>55095</v>
      </c>
      <c r="D238" s="102">
        <v>52352</v>
      </c>
      <c r="E238" s="102"/>
      <c r="F238" s="102"/>
      <c r="G238" s="102">
        <v>12500</v>
      </c>
      <c r="H238" s="102"/>
      <c r="I238" s="102"/>
      <c r="J238" s="102"/>
      <c r="K238" s="102">
        <f>SUM(C238:J238)</f>
        <v>119947</v>
      </c>
      <c r="L238" s="3"/>
      <c r="M238" s="3"/>
      <c r="N238" s="3"/>
      <c r="O238" s="3"/>
      <c r="P238" s="3"/>
      <c r="Q238" s="3"/>
      <c r="R238" s="3"/>
    </row>
    <row r="239" spans="1:18" s="11" customFormat="1" ht="15" customHeight="1">
      <c r="A239" s="105"/>
      <c r="B239" s="106" t="s">
        <v>448</v>
      </c>
      <c r="C239" s="107">
        <v>-1000</v>
      </c>
      <c r="D239" s="107"/>
      <c r="E239" s="107"/>
      <c r="F239" s="107"/>
      <c r="G239" s="107"/>
      <c r="H239" s="107"/>
      <c r="I239" s="107"/>
      <c r="J239" s="107"/>
      <c r="K239" s="102">
        <f>SUM(C239:J239)</f>
        <v>-1000</v>
      </c>
      <c r="L239" s="3"/>
      <c r="M239" s="3"/>
      <c r="N239" s="3"/>
      <c r="O239" s="3"/>
      <c r="P239" s="3"/>
      <c r="Q239" s="3"/>
      <c r="R239" s="3"/>
    </row>
    <row r="240" spans="1:18" s="11" customFormat="1" ht="15.75" customHeight="1" thickBot="1">
      <c r="A240" s="108"/>
      <c r="B240" s="109" t="s">
        <v>479</v>
      </c>
      <c r="C240" s="110">
        <f>C238+C239</f>
        <v>54095</v>
      </c>
      <c r="D240" s="110">
        <f aca="true" t="shared" si="95" ref="D240:K240">D238+D239</f>
        <v>52352</v>
      </c>
      <c r="E240" s="110">
        <f t="shared" si="95"/>
        <v>0</v>
      </c>
      <c r="F240" s="110">
        <f t="shared" si="95"/>
        <v>0</v>
      </c>
      <c r="G240" s="110">
        <f t="shared" si="95"/>
        <v>12500</v>
      </c>
      <c r="H240" s="110">
        <f t="shared" si="95"/>
        <v>0</v>
      </c>
      <c r="I240" s="110">
        <f t="shared" si="95"/>
        <v>0</v>
      </c>
      <c r="J240" s="110">
        <f t="shared" si="95"/>
        <v>0</v>
      </c>
      <c r="K240" s="110">
        <f t="shared" si="95"/>
        <v>118947</v>
      </c>
      <c r="L240" s="3"/>
      <c r="M240" s="3"/>
      <c r="N240" s="3"/>
      <c r="O240" s="3"/>
      <c r="P240" s="3"/>
      <c r="Q240" s="3"/>
      <c r="R240" s="3"/>
    </row>
    <row r="241" spans="1:18" s="11" customFormat="1" ht="14.25" customHeight="1">
      <c r="A241" s="100"/>
      <c r="B241" s="101" t="s">
        <v>128</v>
      </c>
      <c r="C241" s="102">
        <v>65527</v>
      </c>
      <c r="D241" s="144">
        <v>88503</v>
      </c>
      <c r="E241" s="102"/>
      <c r="F241" s="102"/>
      <c r="G241" s="102"/>
      <c r="H241" s="102"/>
      <c r="I241" s="102"/>
      <c r="J241" s="102"/>
      <c r="K241" s="102">
        <f>SUM(C241:J241)</f>
        <v>154030</v>
      </c>
      <c r="L241" s="8"/>
      <c r="M241" s="8"/>
      <c r="N241" s="8"/>
      <c r="O241" s="8"/>
      <c r="P241" s="8"/>
      <c r="Q241" s="3"/>
      <c r="R241" s="3"/>
    </row>
    <row r="242" spans="1:18" s="11" customFormat="1" ht="14.25" customHeight="1">
      <c r="A242" s="105"/>
      <c r="B242" s="143" t="s">
        <v>448</v>
      </c>
      <c r="C242" s="107">
        <v>-3000</v>
      </c>
      <c r="D242" s="145">
        <v>-513</v>
      </c>
      <c r="E242" s="107"/>
      <c r="F242" s="107"/>
      <c r="G242" s="107">
        <v>513</v>
      </c>
      <c r="H242" s="107"/>
      <c r="I242" s="107"/>
      <c r="J242" s="107"/>
      <c r="K242" s="102">
        <f>SUM(C242:J242)</f>
        <v>-3000</v>
      </c>
      <c r="L242" s="8"/>
      <c r="M242" s="8"/>
      <c r="N242" s="8"/>
      <c r="O242" s="8"/>
      <c r="P242" s="8"/>
      <c r="Q242" s="3"/>
      <c r="R242" s="3"/>
    </row>
    <row r="243" spans="1:18" s="11" customFormat="1" ht="14.25" customHeight="1" thickBot="1">
      <c r="A243" s="108"/>
      <c r="B243" s="109" t="s">
        <v>480</v>
      </c>
      <c r="C243" s="110">
        <f>C241+C242</f>
        <v>62527</v>
      </c>
      <c r="D243" s="110">
        <f aca="true" t="shared" si="96" ref="D243:K243">D241+D242</f>
        <v>87990</v>
      </c>
      <c r="E243" s="110">
        <f t="shared" si="96"/>
        <v>0</v>
      </c>
      <c r="F243" s="110">
        <f t="shared" si="96"/>
        <v>0</v>
      </c>
      <c r="G243" s="110">
        <f t="shared" si="96"/>
        <v>513</v>
      </c>
      <c r="H243" s="110">
        <f t="shared" si="96"/>
        <v>0</v>
      </c>
      <c r="I243" s="110">
        <f t="shared" si="96"/>
        <v>0</v>
      </c>
      <c r="J243" s="110">
        <f t="shared" si="96"/>
        <v>0</v>
      </c>
      <c r="K243" s="110">
        <f t="shared" si="96"/>
        <v>151030</v>
      </c>
      <c r="L243" s="8"/>
      <c r="M243" s="8"/>
      <c r="N243" s="8"/>
      <c r="O243" s="8"/>
      <c r="P243" s="8"/>
      <c r="Q243" s="3"/>
      <c r="R243" s="3"/>
    </row>
    <row r="244" spans="1:18" s="11" customFormat="1" ht="14.25" customHeight="1">
      <c r="A244" s="100"/>
      <c r="B244" s="101" t="s">
        <v>129</v>
      </c>
      <c r="C244" s="102">
        <v>28486</v>
      </c>
      <c r="D244" s="102">
        <v>19395</v>
      </c>
      <c r="E244" s="102"/>
      <c r="F244" s="102"/>
      <c r="G244" s="102"/>
      <c r="H244" s="102"/>
      <c r="I244" s="102"/>
      <c r="J244" s="102"/>
      <c r="K244" s="102">
        <f>SUM(C244:J244)</f>
        <v>47881</v>
      </c>
      <c r="L244" s="8"/>
      <c r="M244" s="8"/>
      <c r="N244" s="8"/>
      <c r="O244" s="8"/>
      <c r="P244" s="8"/>
      <c r="Q244" s="3"/>
      <c r="R244" s="3"/>
    </row>
    <row r="245" spans="1:18" s="11" customFormat="1" ht="14.25" customHeight="1">
      <c r="A245" s="105"/>
      <c r="B245" s="143" t="s">
        <v>448</v>
      </c>
      <c r="C245" s="107"/>
      <c r="D245" s="107"/>
      <c r="E245" s="107"/>
      <c r="F245" s="107"/>
      <c r="G245" s="107"/>
      <c r="H245" s="107"/>
      <c r="I245" s="107"/>
      <c r="J245" s="107"/>
      <c r="K245" s="102">
        <f>SUM(C245:J245)</f>
        <v>0</v>
      </c>
      <c r="L245" s="8"/>
      <c r="M245" s="8"/>
      <c r="N245" s="8"/>
      <c r="O245" s="8"/>
      <c r="P245" s="8"/>
      <c r="Q245" s="3"/>
      <c r="R245" s="3"/>
    </row>
    <row r="246" spans="1:18" s="11" customFormat="1" ht="14.25" customHeight="1" thickBot="1">
      <c r="A246" s="108"/>
      <c r="B246" s="109" t="s">
        <v>481</v>
      </c>
      <c r="C246" s="110">
        <f>C244+C245</f>
        <v>28486</v>
      </c>
      <c r="D246" s="110">
        <f aca="true" t="shared" si="97" ref="D246:K246">D244+D245</f>
        <v>19395</v>
      </c>
      <c r="E246" s="110">
        <f t="shared" si="97"/>
        <v>0</v>
      </c>
      <c r="F246" s="110">
        <f t="shared" si="97"/>
        <v>0</v>
      </c>
      <c r="G246" s="110">
        <f t="shared" si="97"/>
        <v>0</v>
      </c>
      <c r="H246" s="110">
        <f t="shared" si="97"/>
        <v>0</v>
      </c>
      <c r="I246" s="110">
        <f t="shared" si="97"/>
        <v>0</v>
      </c>
      <c r="J246" s="110">
        <f t="shared" si="97"/>
        <v>0</v>
      </c>
      <c r="K246" s="110">
        <f t="shared" si="97"/>
        <v>47881</v>
      </c>
      <c r="L246" s="8"/>
      <c r="M246" s="8"/>
      <c r="N246" s="8"/>
      <c r="O246" s="8"/>
      <c r="P246" s="8"/>
      <c r="Q246" s="3"/>
      <c r="R246" s="3"/>
    </row>
    <row r="247" spans="1:18" s="11" customFormat="1" ht="14.25" customHeight="1">
      <c r="A247" s="100"/>
      <c r="B247" s="101" t="s">
        <v>130</v>
      </c>
      <c r="C247" s="102">
        <v>31800</v>
      </c>
      <c r="D247" s="102">
        <v>12574</v>
      </c>
      <c r="E247" s="102"/>
      <c r="F247" s="102"/>
      <c r="G247" s="102"/>
      <c r="H247" s="102"/>
      <c r="I247" s="102"/>
      <c r="J247" s="102"/>
      <c r="K247" s="102">
        <f>SUM(C247:J247)</f>
        <v>44374</v>
      </c>
      <c r="L247" s="8"/>
      <c r="M247" s="8"/>
      <c r="N247" s="8"/>
      <c r="O247" s="8"/>
      <c r="P247" s="8"/>
      <c r="Q247" s="3"/>
      <c r="R247" s="3"/>
    </row>
    <row r="248" spans="1:18" s="11" customFormat="1" ht="14.25" customHeight="1">
      <c r="A248" s="105"/>
      <c r="B248" s="143" t="s">
        <v>448</v>
      </c>
      <c r="C248" s="107">
        <v>-4000</v>
      </c>
      <c r="D248" s="107"/>
      <c r="E248" s="107"/>
      <c r="F248" s="107"/>
      <c r="G248" s="107"/>
      <c r="H248" s="107"/>
      <c r="I248" s="107"/>
      <c r="J248" s="107"/>
      <c r="K248" s="102">
        <f>SUM(C248:J248)</f>
        <v>-4000</v>
      </c>
      <c r="L248" s="8"/>
      <c r="M248" s="8"/>
      <c r="N248" s="8"/>
      <c r="O248" s="8"/>
      <c r="P248" s="8"/>
      <c r="Q248" s="3"/>
      <c r="R248" s="3"/>
    </row>
    <row r="249" spans="1:18" s="11" customFormat="1" ht="14.25" customHeight="1" thickBot="1">
      <c r="A249" s="108"/>
      <c r="B249" s="109" t="s">
        <v>488</v>
      </c>
      <c r="C249" s="110">
        <f>C247+C248</f>
        <v>27800</v>
      </c>
      <c r="D249" s="110">
        <f aca="true" t="shared" si="98" ref="D249:K249">D247+D248</f>
        <v>12574</v>
      </c>
      <c r="E249" s="110">
        <f t="shared" si="98"/>
        <v>0</v>
      </c>
      <c r="F249" s="110">
        <f t="shared" si="98"/>
        <v>0</v>
      </c>
      <c r="G249" s="110">
        <f t="shared" si="98"/>
        <v>0</v>
      </c>
      <c r="H249" s="110">
        <f t="shared" si="98"/>
        <v>0</v>
      </c>
      <c r="I249" s="110">
        <f t="shared" si="98"/>
        <v>0</v>
      </c>
      <c r="J249" s="110">
        <f t="shared" si="98"/>
        <v>0</v>
      </c>
      <c r="K249" s="110">
        <f t="shared" si="98"/>
        <v>40374</v>
      </c>
      <c r="L249" s="8"/>
      <c r="M249" s="8"/>
      <c r="N249" s="8"/>
      <c r="O249" s="8"/>
      <c r="P249" s="8"/>
      <c r="Q249" s="3"/>
      <c r="R249" s="3"/>
    </row>
    <row r="250" spans="1:18" s="11" customFormat="1" ht="14.25" customHeight="1">
      <c r="A250" s="100"/>
      <c r="B250" s="101" t="s">
        <v>131</v>
      </c>
      <c r="C250" s="102">
        <v>49126</v>
      </c>
      <c r="D250" s="102">
        <v>56291</v>
      </c>
      <c r="E250" s="102"/>
      <c r="F250" s="102"/>
      <c r="G250" s="102">
        <v>26576</v>
      </c>
      <c r="H250" s="102"/>
      <c r="I250" s="102"/>
      <c r="J250" s="102"/>
      <c r="K250" s="102">
        <f>SUM(C250:J250)</f>
        <v>131993</v>
      </c>
      <c r="L250" s="8"/>
      <c r="M250" s="8"/>
      <c r="N250" s="8"/>
      <c r="O250" s="8"/>
      <c r="P250" s="8"/>
      <c r="Q250" s="3"/>
      <c r="R250" s="3"/>
    </row>
    <row r="251" spans="1:18" s="11" customFormat="1" ht="14.25" customHeight="1">
      <c r="A251" s="105"/>
      <c r="B251" s="143" t="s">
        <v>448</v>
      </c>
      <c r="C251" s="107">
        <v>-4000</v>
      </c>
      <c r="D251" s="107"/>
      <c r="E251" s="107"/>
      <c r="F251" s="107"/>
      <c r="G251" s="107"/>
      <c r="H251" s="107"/>
      <c r="I251" s="107"/>
      <c r="J251" s="107"/>
      <c r="K251" s="102">
        <f>SUM(C251:J251)</f>
        <v>-4000</v>
      </c>
      <c r="L251" s="8"/>
      <c r="M251" s="8"/>
      <c r="N251" s="8"/>
      <c r="O251" s="8"/>
      <c r="P251" s="8"/>
      <c r="Q251" s="3"/>
      <c r="R251" s="3"/>
    </row>
    <row r="252" spans="1:18" s="11" customFormat="1" ht="14.25" customHeight="1" thickBot="1">
      <c r="A252" s="108"/>
      <c r="B252" s="109" t="s">
        <v>482</v>
      </c>
      <c r="C252" s="110">
        <f>C250+C251</f>
        <v>45126</v>
      </c>
      <c r="D252" s="110">
        <f aca="true" t="shared" si="99" ref="D252:K252">D250+D251</f>
        <v>56291</v>
      </c>
      <c r="E252" s="110">
        <f t="shared" si="99"/>
        <v>0</v>
      </c>
      <c r="F252" s="110">
        <f t="shared" si="99"/>
        <v>0</v>
      </c>
      <c r="G252" s="110">
        <f t="shared" si="99"/>
        <v>26576</v>
      </c>
      <c r="H252" s="110">
        <f t="shared" si="99"/>
        <v>0</v>
      </c>
      <c r="I252" s="110">
        <f t="shared" si="99"/>
        <v>0</v>
      </c>
      <c r="J252" s="110">
        <f t="shared" si="99"/>
        <v>0</v>
      </c>
      <c r="K252" s="110">
        <f t="shared" si="99"/>
        <v>127993</v>
      </c>
      <c r="L252" s="8"/>
      <c r="M252" s="8"/>
      <c r="N252" s="8"/>
      <c r="O252" s="8"/>
      <c r="P252" s="8"/>
      <c r="Q252" s="3"/>
      <c r="R252" s="3"/>
    </row>
    <row r="253" spans="1:18" s="11" customFormat="1" ht="14.25" customHeight="1">
      <c r="A253" s="100"/>
      <c r="B253" s="101" t="s">
        <v>132</v>
      </c>
      <c r="C253" s="102">
        <v>83156</v>
      </c>
      <c r="D253" s="102">
        <v>91936</v>
      </c>
      <c r="E253" s="102"/>
      <c r="F253" s="102"/>
      <c r="G253" s="102">
        <v>10000</v>
      </c>
      <c r="H253" s="102"/>
      <c r="I253" s="102"/>
      <c r="J253" s="102"/>
      <c r="K253" s="102">
        <f>SUM(C253:J253)</f>
        <v>185092</v>
      </c>
      <c r="L253" s="8"/>
      <c r="M253" s="8"/>
      <c r="N253" s="8"/>
      <c r="O253" s="8"/>
      <c r="P253" s="8"/>
      <c r="Q253" s="3"/>
      <c r="R253" s="3"/>
    </row>
    <row r="254" spans="1:18" s="11" customFormat="1" ht="14.25" customHeight="1">
      <c r="A254" s="105"/>
      <c r="B254" s="143" t="s">
        <v>448</v>
      </c>
      <c r="C254" s="107">
        <v>2200</v>
      </c>
      <c r="D254" s="107">
        <v>-2200</v>
      </c>
      <c r="E254" s="107"/>
      <c r="F254" s="107"/>
      <c r="G254" s="107"/>
      <c r="H254" s="107"/>
      <c r="I254" s="107"/>
      <c r="J254" s="107"/>
      <c r="K254" s="102">
        <f>SUM(C254:J254)</f>
        <v>0</v>
      </c>
      <c r="L254" s="8"/>
      <c r="M254" s="8"/>
      <c r="N254" s="8"/>
      <c r="O254" s="8"/>
      <c r="P254" s="8"/>
      <c r="Q254" s="3"/>
      <c r="R254" s="3"/>
    </row>
    <row r="255" spans="1:18" s="11" customFormat="1" ht="14.25" customHeight="1" thickBot="1">
      <c r="A255" s="108"/>
      <c r="B255" s="109" t="s">
        <v>489</v>
      </c>
      <c r="C255" s="110">
        <f>C253+C254</f>
        <v>85356</v>
      </c>
      <c r="D255" s="110">
        <f aca="true" t="shared" si="100" ref="D255:K255">D253+D254</f>
        <v>89736</v>
      </c>
      <c r="E255" s="110">
        <f t="shared" si="100"/>
        <v>0</v>
      </c>
      <c r="F255" s="110">
        <f t="shared" si="100"/>
        <v>0</v>
      </c>
      <c r="G255" s="110">
        <f t="shared" si="100"/>
        <v>10000</v>
      </c>
      <c r="H255" s="110">
        <f t="shared" si="100"/>
        <v>0</v>
      </c>
      <c r="I255" s="110">
        <f t="shared" si="100"/>
        <v>0</v>
      </c>
      <c r="J255" s="110">
        <f t="shared" si="100"/>
        <v>0</v>
      </c>
      <c r="K255" s="110">
        <f t="shared" si="100"/>
        <v>185092</v>
      </c>
      <c r="L255" s="8"/>
      <c r="M255" s="8"/>
      <c r="N255" s="8"/>
      <c r="O255" s="8"/>
      <c r="P255" s="8"/>
      <c r="Q255" s="3"/>
      <c r="R255" s="3"/>
    </row>
    <row r="256" spans="1:18" s="11" customFormat="1" ht="14.25" customHeight="1">
      <c r="A256" s="100"/>
      <c r="B256" s="101" t="s">
        <v>140</v>
      </c>
      <c r="C256" s="102">
        <v>42233</v>
      </c>
      <c r="D256" s="102">
        <v>30030</v>
      </c>
      <c r="E256" s="102"/>
      <c r="F256" s="102"/>
      <c r="G256" s="102"/>
      <c r="H256" s="102"/>
      <c r="I256" s="102"/>
      <c r="J256" s="102"/>
      <c r="K256" s="102">
        <f>SUM(C256:J256)</f>
        <v>72263</v>
      </c>
      <c r="L256" s="8"/>
      <c r="M256" s="8"/>
      <c r="N256" s="8"/>
      <c r="O256" s="8"/>
      <c r="P256" s="8"/>
      <c r="Q256" s="3"/>
      <c r="R256" s="3"/>
    </row>
    <row r="257" spans="1:18" s="11" customFormat="1" ht="14.25" customHeight="1">
      <c r="A257" s="105"/>
      <c r="B257" s="143" t="s">
        <v>448</v>
      </c>
      <c r="C257" s="107">
        <v>-1500</v>
      </c>
      <c r="D257" s="107"/>
      <c r="E257" s="107"/>
      <c r="F257" s="107"/>
      <c r="G257" s="107"/>
      <c r="H257" s="107"/>
      <c r="I257" s="107"/>
      <c r="J257" s="107"/>
      <c r="K257" s="102">
        <f>SUM(C257:J257)</f>
        <v>-1500</v>
      </c>
      <c r="L257" s="8"/>
      <c r="M257" s="8"/>
      <c r="N257" s="8"/>
      <c r="O257" s="8"/>
      <c r="P257" s="8"/>
      <c r="Q257" s="3"/>
      <c r="R257" s="3"/>
    </row>
    <row r="258" spans="1:18" s="11" customFormat="1" ht="14.25" customHeight="1" thickBot="1">
      <c r="A258" s="108"/>
      <c r="B258" s="109" t="s">
        <v>500</v>
      </c>
      <c r="C258" s="110">
        <f>C256+C257</f>
        <v>40733</v>
      </c>
      <c r="D258" s="110">
        <f aca="true" t="shared" si="101" ref="D258:K258">D256+D257</f>
        <v>30030</v>
      </c>
      <c r="E258" s="110">
        <f t="shared" si="101"/>
        <v>0</v>
      </c>
      <c r="F258" s="110">
        <f t="shared" si="101"/>
        <v>0</v>
      </c>
      <c r="G258" s="110">
        <f t="shared" si="101"/>
        <v>0</v>
      </c>
      <c r="H258" s="110">
        <f t="shared" si="101"/>
        <v>0</v>
      </c>
      <c r="I258" s="110">
        <f t="shared" si="101"/>
        <v>0</v>
      </c>
      <c r="J258" s="110">
        <f t="shared" si="101"/>
        <v>0</v>
      </c>
      <c r="K258" s="110">
        <f t="shared" si="101"/>
        <v>70763</v>
      </c>
      <c r="L258" s="8"/>
      <c r="M258" s="8"/>
      <c r="N258" s="8"/>
      <c r="O258" s="8"/>
      <c r="P258" s="8"/>
      <c r="Q258" s="3"/>
      <c r="R258" s="3"/>
    </row>
    <row r="259" spans="1:18" s="11" customFormat="1" ht="14.25" customHeight="1">
      <c r="A259" s="100"/>
      <c r="B259" s="101" t="s">
        <v>141</v>
      </c>
      <c r="C259" s="102">
        <v>91759</v>
      </c>
      <c r="D259" s="102">
        <v>104206</v>
      </c>
      <c r="E259" s="102"/>
      <c r="F259" s="102"/>
      <c r="G259" s="102"/>
      <c r="H259" s="102"/>
      <c r="I259" s="102"/>
      <c r="J259" s="102"/>
      <c r="K259" s="102">
        <f>SUM(C259:J259)</f>
        <v>195965</v>
      </c>
      <c r="L259" s="8"/>
      <c r="M259" s="8"/>
      <c r="N259" s="8"/>
      <c r="O259" s="8"/>
      <c r="P259" s="8"/>
      <c r="Q259" s="3"/>
      <c r="R259" s="3"/>
    </row>
    <row r="260" spans="1:18" s="11" customFormat="1" ht="14.25" customHeight="1">
      <c r="A260" s="105"/>
      <c r="B260" s="143" t="s">
        <v>448</v>
      </c>
      <c r="C260" s="107">
        <v>-1000</v>
      </c>
      <c r="D260" s="107"/>
      <c r="E260" s="107"/>
      <c r="F260" s="107"/>
      <c r="G260" s="107"/>
      <c r="H260" s="107"/>
      <c r="I260" s="107"/>
      <c r="J260" s="107"/>
      <c r="K260" s="102">
        <f>SUM(C260:J260)</f>
        <v>-1000</v>
      </c>
      <c r="L260" s="8"/>
      <c r="M260" s="8"/>
      <c r="N260" s="8"/>
      <c r="O260" s="8"/>
      <c r="P260" s="8"/>
      <c r="Q260" s="3"/>
      <c r="R260" s="3"/>
    </row>
    <row r="261" spans="1:18" s="11" customFormat="1" ht="14.25" customHeight="1" thickBot="1">
      <c r="A261" s="108"/>
      <c r="B261" s="109" t="s">
        <v>496</v>
      </c>
      <c r="C261" s="110">
        <f>C259+C260</f>
        <v>90759</v>
      </c>
      <c r="D261" s="110">
        <f aca="true" t="shared" si="102" ref="D261:K261">D259+D260</f>
        <v>104206</v>
      </c>
      <c r="E261" s="110">
        <f t="shared" si="102"/>
        <v>0</v>
      </c>
      <c r="F261" s="110">
        <f t="shared" si="102"/>
        <v>0</v>
      </c>
      <c r="G261" s="110">
        <f t="shared" si="102"/>
        <v>0</v>
      </c>
      <c r="H261" s="110">
        <f t="shared" si="102"/>
        <v>0</v>
      </c>
      <c r="I261" s="110">
        <f t="shared" si="102"/>
        <v>0</v>
      </c>
      <c r="J261" s="110">
        <f t="shared" si="102"/>
        <v>0</v>
      </c>
      <c r="K261" s="110">
        <f t="shared" si="102"/>
        <v>194965</v>
      </c>
      <c r="L261" s="8"/>
      <c r="M261" s="8"/>
      <c r="N261" s="8"/>
      <c r="O261" s="8"/>
      <c r="P261" s="8"/>
      <c r="Q261" s="3"/>
      <c r="R261" s="3"/>
    </row>
    <row r="262" spans="1:18" s="11" customFormat="1" ht="14.25" customHeight="1">
      <c r="A262" s="100"/>
      <c r="B262" s="101" t="s">
        <v>133</v>
      </c>
      <c r="C262" s="102">
        <v>31195</v>
      </c>
      <c r="D262" s="102">
        <v>31496</v>
      </c>
      <c r="E262" s="102"/>
      <c r="F262" s="102"/>
      <c r="G262" s="102"/>
      <c r="H262" s="102"/>
      <c r="I262" s="102"/>
      <c r="J262" s="102"/>
      <c r="K262" s="102">
        <f>SUM(C262:J262)</f>
        <v>62691</v>
      </c>
      <c r="L262" s="8"/>
      <c r="M262" s="8"/>
      <c r="N262" s="8"/>
      <c r="O262" s="8"/>
      <c r="P262" s="8"/>
      <c r="Q262" s="3"/>
      <c r="R262" s="3"/>
    </row>
    <row r="263" spans="1:18" s="11" customFormat="1" ht="14.25" customHeight="1">
      <c r="A263" s="105"/>
      <c r="B263" s="143" t="s">
        <v>448</v>
      </c>
      <c r="C263" s="107">
        <v>-3000</v>
      </c>
      <c r="D263" s="107">
        <v>-3064</v>
      </c>
      <c r="E263" s="107"/>
      <c r="F263" s="107"/>
      <c r="G263" s="107">
        <v>3064</v>
      </c>
      <c r="H263" s="107"/>
      <c r="I263" s="107"/>
      <c r="J263" s="107"/>
      <c r="K263" s="102">
        <f>SUM(C263:J263)</f>
        <v>-3000</v>
      </c>
      <c r="L263" s="8"/>
      <c r="M263" s="8"/>
      <c r="N263" s="8"/>
      <c r="O263" s="8"/>
      <c r="P263" s="8"/>
      <c r="Q263" s="3"/>
      <c r="R263" s="3"/>
    </row>
    <row r="264" spans="1:18" s="11" customFormat="1" ht="14.25" customHeight="1" thickBot="1">
      <c r="A264" s="108"/>
      <c r="B264" s="109" t="s">
        <v>483</v>
      </c>
      <c r="C264" s="110">
        <f>C262+C263</f>
        <v>28195</v>
      </c>
      <c r="D264" s="110">
        <f aca="true" t="shared" si="103" ref="D264:K264">D262+D263</f>
        <v>28432</v>
      </c>
      <c r="E264" s="110">
        <f t="shared" si="103"/>
        <v>0</v>
      </c>
      <c r="F264" s="110">
        <f t="shared" si="103"/>
        <v>0</v>
      </c>
      <c r="G264" s="110">
        <f t="shared" si="103"/>
        <v>3064</v>
      </c>
      <c r="H264" s="110">
        <f t="shared" si="103"/>
        <v>0</v>
      </c>
      <c r="I264" s="110">
        <f t="shared" si="103"/>
        <v>0</v>
      </c>
      <c r="J264" s="110">
        <f t="shared" si="103"/>
        <v>0</v>
      </c>
      <c r="K264" s="110">
        <f t="shared" si="103"/>
        <v>59691</v>
      </c>
      <c r="L264" s="8"/>
      <c r="M264" s="8"/>
      <c r="N264" s="8"/>
      <c r="O264" s="8"/>
      <c r="P264" s="8"/>
      <c r="Q264" s="3"/>
      <c r="R264" s="3"/>
    </row>
    <row r="265" spans="1:18" s="11" customFormat="1" ht="14.25" customHeight="1">
      <c r="A265" s="100"/>
      <c r="B265" s="101" t="s">
        <v>134</v>
      </c>
      <c r="C265" s="102">
        <v>67551</v>
      </c>
      <c r="D265" s="102">
        <v>50779</v>
      </c>
      <c r="E265" s="102"/>
      <c r="F265" s="102"/>
      <c r="G265" s="102">
        <v>87900</v>
      </c>
      <c r="H265" s="102"/>
      <c r="I265" s="102"/>
      <c r="J265" s="102"/>
      <c r="K265" s="102">
        <f>SUM(C265:J265)</f>
        <v>206230</v>
      </c>
      <c r="L265" s="8"/>
      <c r="M265" s="8"/>
      <c r="N265" s="8"/>
      <c r="O265" s="8"/>
      <c r="P265" s="8"/>
      <c r="Q265" s="3"/>
      <c r="R265" s="3"/>
    </row>
    <row r="266" spans="1:18" s="11" customFormat="1" ht="14.25" customHeight="1">
      <c r="A266" s="105"/>
      <c r="B266" s="143" t="s">
        <v>448</v>
      </c>
      <c r="C266" s="107"/>
      <c r="D266" s="107">
        <v>-1970</v>
      </c>
      <c r="E266" s="107"/>
      <c r="F266" s="107"/>
      <c r="G266" s="107"/>
      <c r="H266" s="107"/>
      <c r="I266" s="107"/>
      <c r="J266" s="107"/>
      <c r="K266" s="102">
        <f>SUM(C266:J266)</f>
        <v>-1970</v>
      </c>
      <c r="L266" s="8"/>
      <c r="M266" s="8"/>
      <c r="N266" s="8"/>
      <c r="O266" s="8"/>
      <c r="P266" s="8"/>
      <c r="Q266" s="3"/>
      <c r="R266" s="3"/>
    </row>
    <row r="267" spans="1:18" s="11" customFormat="1" ht="14.25" customHeight="1" thickBot="1">
      <c r="A267" s="108"/>
      <c r="B267" s="109" t="s">
        <v>484</v>
      </c>
      <c r="C267" s="110">
        <f>C265+C266</f>
        <v>67551</v>
      </c>
      <c r="D267" s="110">
        <f aca="true" t="shared" si="104" ref="D267:K267">D265+D266</f>
        <v>48809</v>
      </c>
      <c r="E267" s="110">
        <f t="shared" si="104"/>
        <v>0</v>
      </c>
      <c r="F267" s="110">
        <f t="shared" si="104"/>
        <v>0</v>
      </c>
      <c r="G267" s="110">
        <f t="shared" si="104"/>
        <v>87900</v>
      </c>
      <c r="H267" s="110">
        <f t="shared" si="104"/>
        <v>0</v>
      </c>
      <c r="I267" s="110">
        <f t="shared" si="104"/>
        <v>0</v>
      </c>
      <c r="J267" s="110">
        <f t="shared" si="104"/>
        <v>0</v>
      </c>
      <c r="K267" s="110">
        <f t="shared" si="104"/>
        <v>204260</v>
      </c>
      <c r="L267" s="8"/>
      <c r="M267" s="8"/>
      <c r="N267" s="8"/>
      <c r="O267" s="8"/>
      <c r="P267" s="8"/>
      <c r="Q267" s="3"/>
      <c r="R267" s="3"/>
    </row>
    <row r="268" spans="1:18" s="11" customFormat="1" ht="14.25" customHeight="1">
      <c r="A268" s="100"/>
      <c r="B268" s="101" t="s">
        <v>135</v>
      </c>
      <c r="C268" s="102">
        <v>78066</v>
      </c>
      <c r="D268" s="102">
        <v>45250</v>
      </c>
      <c r="E268" s="102"/>
      <c r="F268" s="102"/>
      <c r="G268" s="144">
        <v>27200</v>
      </c>
      <c r="H268" s="102"/>
      <c r="I268" s="102"/>
      <c r="J268" s="102"/>
      <c r="K268" s="102">
        <f>SUM(C268:J268)</f>
        <v>150516</v>
      </c>
      <c r="L268" s="8"/>
      <c r="M268" s="8"/>
      <c r="N268" s="8"/>
      <c r="O268" s="8"/>
      <c r="P268" s="8"/>
      <c r="Q268" s="3"/>
      <c r="R268" s="3"/>
    </row>
    <row r="269" spans="1:18" s="11" customFormat="1" ht="14.25" customHeight="1">
      <c r="A269" s="105"/>
      <c r="B269" s="143" t="s">
        <v>448</v>
      </c>
      <c r="C269" s="107"/>
      <c r="D269" s="107">
        <v>7000</v>
      </c>
      <c r="E269" s="107"/>
      <c r="F269" s="107"/>
      <c r="G269" s="145">
        <v>-15601</v>
      </c>
      <c r="H269" s="107"/>
      <c r="I269" s="107"/>
      <c r="J269" s="107"/>
      <c r="K269" s="102">
        <f>SUM(C269:J269)</f>
        <v>-8601</v>
      </c>
      <c r="L269" s="8"/>
      <c r="M269" s="8"/>
      <c r="N269" s="8"/>
      <c r="O269" s="8"/>
      <c r="P269" s="8"/>
      <c r="Q269" s="3"/>
      <c r="R269" s="3"/>
    </row>
    <row r="270" spans="1:18" s="11" customFormat="1" ht="14.25" customHeight="1" thickBot="1">
      <c r="A270" s="108"/>
      <c r="B270" s="109" t="s">
        <v>485</v>
      </c>
      <c r="C270" s="110">
        <f>C268+C269</f>
        <v>78066</v>
      </c>
      <c r="D270" s="110">
        <f aca="true" t="shared" si="105" ref="D270:K270">D268+D269</f>
        <v>52250</v>
      </c>
      <c r="E270" s="110">
        <f t="shared" si="105"/>
        <v>0</v>
      </c>
      <c r="F270" s="110">
        <f t="shared" si="105"/>
        <v>0</v>
      </c>
      <c r="G270" s="110">
        <f t="shared" si="105"/>
        <v>11599</v>
      </c>
      <c r="H270" s="110">
        <f t="shared" si="105"/>
        <v>0</v>
      </c>
      <c r="I270" s="110">
        <f t="shared" si="105"/>
        <v>0</v>
      </c>
      <c r="J270" s="110">
        <f t="shared" si="105"/>
        <v>0</v>
      </c>
      <c r="K270" s="110">
        <f t="shared" si="105"/>
        <v>141915</v>
      </c>
      <c r="L270" s="8"/>
      <c r="M270" s="8"/>
      <c r="N270" s="8"/>
      <c r="O270" s="8"/>
      <c r="P270" s="8"/>
      <c r="Q270" s="3"/>
      <c r="R270" s="3"/>
    </row>
    <row r="271" spans="1:18" s="11" customFormat="1" ht="14.25" customHeight="1">
      <c r="A271" s="100"/>
      <c r="B271" s="101" t="s">
        <v>138</v>
      </c>
      <c r="C271" s="102">
        <v>61891</v>
      </c>
      <c r="D271" s="102">
        <v>221307</v>
      </c>
      <c r="E271" s="102"/>
      <c r="F271" s="102"/>
      <c r="G271" s="102">
        <v>770</v>
      </c>
      <c r="H271" s="102"/>
      <c r="I271" s="102"/>
      <c r="J271" s="102"/>
      <c r="K271" s="102">
        <f>SUM(C271:J271)</f>
        <v>283968</v>
      </c>
      <c r="L271" s="9"/>
      <c r="M271" s="9"/>
      <c r="N271" s="9"/>
      <c r="O271" s="9"/>
      <c r="P271" s="9"/>
      <c r="Q271" s="3"/>
      <c r="R271" s="3"/>
    </row>
    <row r="272" spans="1:18" s="11" customFormat="1" ht="14.25" customHeight="1">
      <c r="A272" s="105"/>
      <c r="B272" s="143" t="s">
        <v>448</v>
      </c>
      <c r="C272" s="107"/>
      <c r="D272" s="107"/>
      <c r="E272" s="107"/>
      <c r="F272" s="107"/>
      <c r="G272" s="107"/>
      <c r="H272" s="107"/>
      <c r="I272" s="107"/>
      <c r="J272" s="107"/>
      <c r="K272" s="102">
        <f>SUM(C272:J272)</f>
        <v>0</v>
      </c>
      <c r="L272" s="9"/>
      <c r="M272" s="9"/>
      <c r="N272" s="9"/>
      <c r="O272" s="9"/>
      <c r="P272" s="9"/>
      <c r="Q272" s="3"/>
      <c r="R272" s="3"/>
    </row>
    <row r="273" spans="1:18" s="11" customFormat="1" ht="14.25" customHeight="1" thickBot="1">
      <c r="A273" s="108"/>
      <c r="B273" s="109" t="s">
        <v>486</v>
      </c>
      <c r="C273" s="110">
        <f>C271+C272</f>
        <v>61891</v>
      </c>
      <c r="D273" s="110">
        <f aca="true" t="shared" si="106" ref="D273:K273">D271+D272</f>
        <v>221307</v>
      </c>
      <c r="E273" s="110">
        <f t="shared" si="106"/>
        <v>0</v>
      </c>
      <c r="F273" s="110">
        <f t="shared" si="106"/>
        <v>0</v>
      </c>
      <c r="G273" s="110">
        <f t="shared" si="106"/>
        <v>770</v>
      </c>
      <c r="H273" s="110">
        <f t="shared" si="106"/>
        <v>0</v>
      </c>
      <c r="I273" s="110">
        <f t="shared" si="106"/>
        <v>0</v>
      </c>
      <c r="J273" s="110">
        <f t="shared" si="106"/>
        <v>0</v>
      </c>
      <c r="K273" s="110">
        <f t="shared" si="106"/>
        <v>283968</v>
      </c>
      <c r="L273" s="9"/>
      <c r="M273" s="9"/>
      <c r="N273" s="9"/>
      <c r="O273" s="9"/>
      <c r="P273" s="9"/>
      <c r="Q273" s="3"/>
      <c r="R273" s="3"/>
    </row>
    <row r="274" spans="1:18" s="11" customFormat="1" ht="14.25" customHeight="1">
      <c r="A274" s="100"/>
      <c r="B274" s="101" t="s">
        <v>136</v>
      </c>
      <c r="C274" s="102">
        <v>39408</v>
      </c>
      <c r="D274" s="102">
        <v>24996</v>
      </c>
      <c r="E274" s="102"/>
      <c r="F274" s="102"/>
      <c r="G274" s="102">
        <v>5100</v>
      </c>
      <c r="H274" s="102"/>
      <c r="I274" s="102"/>
      <c r="J274" s="102"/>
      <c r="K274" s="102">
        <f>SUM(C274:J274)</f>
        <v>69504</v>
      </c>
      <c r="L274" s="8"/>
      <c r="M274" s="8"/>
      <c r="N274" s="8"/>
      <c r="O274" s="8"/>
      <c r="P274" s="8"/>
      <c r="Q274" s="3"/>
      <c r="R274" s="3"/>
    </row>
    <row r="275" spans="1:18" s="11" customFormat="1" ht="14.25" customHeight="1">
      <c r="A275" s="105"/>
      <c r="B275" s="143" t="s">
        <v>448</v>
      </c>
      <c r="C275" s="107">
        <v>-3000</v>
      </c>
      <c r="D275" s="107"/>
      <c r="E275" s="107"/>
      <c r="F275" s="107"/>
      <c r="G275" s="107"/>
      <c r="H275" s="107"/>
      <c r="I275" s="107"/>
      <c r="J275" s="107"/>
      <c r="K275" s="102">
        <f>SUM(C275:J275)</f>
        <v>-3000</v>
      </c>
      <c r="L275" s="8"/>
      <c r="M275" s="8"/>
      <c r="N275" s="8"/>
      <c r="O275" s="8"/>
      <c r="P275" s="8"/>
      <c r="Q275" s="3"/>
      <c r="R275" s="3"/>
    </row>
    <row r="276" spans="1:18" s="11" customFormat="1" ht="14.25" customHeight="1" thickBot="1">
      <c r="A276" s="108"/>
      <c r="B276" s="109" t="s">
        <v>487</v>
      </c>
      <c r="C276" s="110">
        <f>C274+C275</f>
        <v>36408</v>
      </c>
      <c r="D276" s="110">
        <f aca="true" t="shared" si="107" ref="D276:K276">D274+D275</f>
        <v>24996</v>
      </c>
      <c r="E276" s="110">
        <f t="shared" si="107"/>
        <v>0</v>
      </c>
      <c r="F276" s="110">
        <f t="shared" si="107"/>
        <v>0</v>
      </c>
      <c r="G276" s="110">
        <f t="shared" si="107"/>
        <v>5100</v>
      </c>
      <c r="H276" s="110">
        <f t="shared" si="107"/>
        <v>0</v>
      </c>
      <c r="I276" s="110">
        <f t="shared" si="107"/>
        <v>0</v>
      </c>
      <c r="J276" s="110">
        <f t="shared" si="107"/>
        <v>0</v>
      </c>
      <c r="K276" s="110">
        <f t="shared" si="107"/>
        <v>66504</v>
      </c>
      <c r="L276" s="8"/>
      <c r="M276" s="8"/>
      <c r="N276" s="8"/>
      <c r="O276" s="8"/>
      <c r="P276" s="8"/>
      <c r="Q276" s="3"/>
      <c r="R276" s="3"/>
    </row>
    <row r="277" spans="1:18" s="11" customFormat="1" ht="14.25" customHeight="1" thickBot="1">
      <c r="A277" s="117"/>
      <c r="B277" s="118" t="s">
        <v>841</v>
      </c>
      <c r="C277" s="189"/>
      <c r="D277" s="189"/>
      <c r="E277" s="189"/>
      <c r="F277" s="189"/>
      <c r="G277" s="189"/>
      <c r="H277" s="189"/>
      <c r="I277" s="189"/>
      <c r="J277" s="189"/>
      <c r="K277" s="189">
        <f>SUM(C277:J277)</f>
        <v>0</v>
      </c>
      <c r="L277" s="8"/>
      <c r="M277" s="8"/>
      <c r="N277" s="8"/>
      <c r="O277" s="8"/>
      <c r="P277" s="8"/>
      <c r="Q277" s="3"/>
      <c r="R277" s="3"/>
    </row>
    <row r="278" spans="1:18" s="11" customFormat="1" ht="14.25" customHeight="1">
      <c r="A278" s="105"/>
      <c r="B278" s="422"/>
      <c r="C278" s="107"/>
      <c r="D278" s="107"/>
      <c r="E278" s="107"/>
      <c r="F278" s="107"/>
      <c r="G278" s="107">
        <v>15000</v>
      </c>
      <c r="H278" s="107"/>
      <c r="I278" s="107"/>
      <c r="J278" s="107"/>
      <c r="K278" s="189">
        <f>SUM(C278:J278)</f>
        <v>15000</v>
      </c>
      <c r="L278" s="8"/>
      <c r="M278" s="8"/>
      <c r="N278" s="8"/>
      <c r="O278" s="8"/>
      <c r="P278" s="8"/>
      <c r="Q278" s="3"/>
      <c r="R278" s="3"/>
    </row>
    <row r="279" spans="1:18" s="11" customFormat="1" ht="26.25" customHeight="1" thickBot="1">
      <c r="A279" s="108"/>
      <c r="B279" s="109" t="s">
        <v>842</v>
      </c>
      <c r="C279" s="110">
        <f>C277+C278</f>
        <v>0</v>
      </c>
      <c r="D279" s="110">
        <f aca="true" t="shared" si="108" ref="D279:K279">D277+D278</f>
        <v>0</v>
      </c>
      <c r="E279" s="110">
        <f t="shared" si="108"/>
        <v>0</v>
      </c>
      <c r="F279" s="110">
        <f t="shared" si="108"/>
        <v>0</v>
      </c>
      <c r="G279" s="110">
        <f t="shared" si="108"/>
        <v>15000</v>
      </c>
      <c r="H279" s="110">
        <f t="shared" si="108"/>
        <v>0</v>
      </c>
      <c r="I279" s="110">
        <f t="shared" si="108"/>
        <v>0</v>
      </c>
      <c r="J279" s="110">
        <f t="shared" si="108"/>
        <v>0</v>
      </c>
      <c r="K279" s="110">
        <f t="shared" si="108"/>
        <v>15000</v>
      </c>
      <c r="L279" s="8"/>
      <c r="M279" s="8"/>
      <c r="N279" s="8"/>
      <c r="O279" s="8"/>
      <c r="P279" s="8"/>
      <c r="Q279" s="3"/>
      <c r="R279" s="3"/>
    </row>
    <row r="280" spans="1:18" s="11" customFormat="1" ht="14.25" customHeight="1">
      <c r="A280" s="100"/>
      <c r="B280" s="101" t="s">
        <v>338</v>
      </c>
      <c r="C280" s="102">
        <v>248232</v>
      </c>
      <c r="D280" s="102">
        <v>51000</v>
      </c>
      <c r="E280" s="102"/>
      <c r="F280" s="102"/>
      <c r="G280" s="102">
        <v>1900</v>
      </c>
      <c r="H280" s="102"/>
      <c r="I280" s="102"/>
      <c r="J280" s="102"/>
      <c r="K280" s="102">
        <f>SUM(C280:J280)</f>
        <v>301132</v>
      </c>
      <c r="L280" s="8"/>
      <c r="M280" s="8"/>
      <c r="N280" s="8"/>
      <c r="O280" s="8"/>
      <c r="P280" s="8"/>
      <c r="Q280" s="3"/>
      <c r="R280" s="3"/>
    </row>
    <row r="281" spans="1:18" s="11" customFormat="1" ht="14.25" customHeight="1">
      <c r="A281" s="105"/>
      <c r="B281" s="143" t="s">
        <v>448</v>
      </c>
      <c r="C281" s="107"/>
      <c r="D281" s="107"/>
      <c r="E281" s="107"/>
      <c r="F281" s="107"/>
      <c r="G281" s="107"/>
      <c r="H281" s="107"/>
      <c r="I281" s="107"/>
      <c r="J281" s="107"/>
      <c r="K281" s="102">
        <f>SUM(C281:J281)</f>
        <v>0</v>
      </c>
      <c r="L281" s="8"/>
      <c r="M281" s="8"/>
      <c r="N281" s="8"/>
      <c r="O281" s="8"/>
      <c r="P281" s="8"/>
      <c r="Q281" s="3"/>
      <c r="R281" s="3"/>
    </row>
    <row r="282" spans="1:18" s="11" customFormat="1" ht="14.25" customHeight="1" thickBot="1">
      <c r="A282" s="108"/>
      <c r="B282" s="109" t="s">
        <v>501</v>
      </c>
      <c r="C282" s="110">
        <f>C280+C281</f>
        <v>248232</v>
      </c>
      <c r="D282" s="110">
        <f aca="true" t="shared" si="109" ref="D282:K282">D280+D281</f>
        <v>51000</v>
      </c>
      <c r="E282" s="110">
        <f t="shared" si="109"/>
        <v>0</v>
      </c>
      <c r="F282" s="110">
        <f t="shared" si="109"/>
        <v>0</v>
      </c>
      <c r="G282" s="110">
        <f t="shared" si="109"/>
        <v>1900</v>
      </c>
      <c r="H282" s="110">
        <f t="shared" si="109"/>
        <v>0</v>
      </c>
      <c r="I282" s="110">
        <f t="shared" si="109"/>
        <v>0</v>
      </c>
      <c r="J282" s="110">
        <f t="shared" si="109"/>
        <v>0</v>
      </c>
      <c r="K282" s="110">
        <f t="shared" si="109"/>
        <v>301132</v>
      </c>
      <c r="L282" s="8"/>
      <c r="M282" s="8"/>
      <c r="N282" s="8"/>
      <c r="O282" s="8"/>
      <c r="P282" s="8"/>
      <c r="Q282" s="3"/>
      <c r="R282" s="3"/>
    </row>
    <row r="283" spans="1:18" s="11" customFormat="1" ht="14.25" customHeight="1">
      <c r="A283" s="100"/>
      <c r="B283" s="101" t="s">
        <v>339</v>
      </c>
      <c r="C283" s="102"/>
      <c r="D283" s="102">
        <v>113447</v>
      </c>
      <c r="E283" s="102"/>
      <c r="F283" s="102"/>
      <c r="G283" s="102">
        <v>45000</v>
      </c>
      <c r="H283" s="102"/>
      <c r="I283" s="102"/>
      <c r="J283" s="102"/>
      <c r="K283" s="102">
        <f>SUM(C283:J283)</f>
        <v>158447</v>
      </c>
      <c r="L283" s="7"/>
      <c r="M283" s="7"/>
      <c r="N283" s="7"/>
      <c r="O283" s="7"/>
      <c r="P283" s="7"/>
      <c r="Q283" s="5"/>
      <c r="R283" s="3"/>
    </row>
    <row r="284" spans="1:18" s="11" customFormat="1" ht="14.25" customHeight="1">
      <c r="A284" s="105"/>
      <c r="B284" s="143" t="s">
        <v>448</v>
      </c>
      <c r="C284" s="107"/>
      <c r="D284" s="107"/>
      <c r="E284" s="107"/>
      <c r="F284" s="107"/>
      <c r="G284" s="107"/>
      <c r="H284" s="107"/>
      <c r="I284" s="107"/>
      <c r="J284" s="107"/>
      <c r="K284" s="102">
        <f>SUM(C284:J284)</f>
        <v>0</v>
      </c>
      <c r="L284" s="7"/>
      <c r="M284" s="7"/>
      <c r="N284" s="7"/>
      <c r="O284" s="7"/>
      <c r="P284" s="7"/>
      <c r="Q284" s="5"/>
      <c r="R284" s="3"/>
    </row>
    <row r="285" spans="1:18" s="11" customFormat="1" ht="14.25" customHeight="1" thickBot="1">
      <c r="A285" s="108"/>
      <c r="B285" s="109" t="s">
        <v>502</v>
      </c>
      <c r="C285" s="110">
        <f>C283+C284</f>
        <v>0</v>
      </c>
      <c r="D285" s="110">
        <f aca="true" t="shared" si="110" ref="D285:K285">D283+D284</f>
        <v>113447</v>
      </c>
      <c r="E285" s="110">
        <f t="shared" si="110"/>
        <v>0</v>
      </c>
      <c r="F285" s="110">
        <f t="shared" si="110"/>
        <v>0</v>
      </c>
      <c r="G285" s="110">
        <f t="shared" si="110"/>
        <v>45000</v>
      </c>
      <c r="H285" s="110">
        <f t="shared" si="110"/>
        <v>0</v>
      </c>
      <c r="I285" s="110">
        <f t="shared" si="110"/>
        <v>0</v>
      </c>
      <c r="J285" s="110">
        <f t="shared" si="110"/>
        <v>0</v>
      </c>
      <c r="K285" s="110">
        <f t="shared" si="110"/>
        <v>158447</v>
      </c>
      <c r="L285" s="7"/>
      <c r="M285" s="7"/>
      <c r="N285" s="7"/>
      <c r="O285" s="7"/>
      <c r="P285" s="7"/>
      <c r="Q285" s="5"/>
      <c r="R285" s="3"/>
    </row>
    <row r="286" spans="1:18" s="11" customFormat="1" ht="16.5" customHeight="1">
      <c r="A286" s="168"/>
      <c r="B286" s="92" t="s">
        <v>340</v>
      </c>
      <c r="C286" s="102"/>
      <c r="D286" s="102">
        <v>30000</v>
      </c>
      <c r="E286" s="102"/>
      <c r="F286" s="102"/>
      <c r="G286" s="102">
        <v>48986</v>
      </c>
      <c r="H286" s="102"/>
      <c r="I286" s="102"/>
      <c r="J286" s="102"/>
      <c r="K286" s="102">
        <f>SUM(C286:J286)</f>
        <v>78986</v>
      </c>
      <c r="L286" s="7"/>
      <c r="M286" s="7"/>
      <c r="N286" s="7"/>
      <c r="O286" s="7"/>
      <c r="P286" s="7"/>
      <c r="Q286" s="5"/>
      <c r="R286" s="3"/>
    </row>
    <row r="287" spans="1:18" s="11" customFormat="1" ht="17.25" customHeight="1">
      <c r="A287" s="182"/>
      <c r="B287" s="143" t="s">
        <v>448</v>
      </c>
      <c r="C287" s="107"/>
      <c r="D287" s="107"/>
      <c r="E287" s="107"/>
      <c r="F287" s="107"/>
      <c r="G287" s="107"/>
      <c r="H287" s="107"/>
      <c r="I287" s="107"/>
      <c r="J287" s="107"/>
      <c r="K287" s="102">
        <f>SUM(C287:J287)</f>
        <v>0</v>
      </c>
      <c r="L287" s="7"/>
      <c r="M287" s="7"/>
      <c r="N287" s="7"/>
      <c r="O287" s="7"/>
      <c r="P287" s="7"/>
      <c r="Q287" s="5"/>
      <c r="R287" s="3"/>
    </row>
    <row r="288" spans="1:18" s="11" customFormat="1" ht="26.25" customHeight="1" thickBot="1">
      <c r="A288" s="183"/>
      <c r="B288" s="98" t="s">
        <v>503</v>
      </c>
      <c r="C288" s="110">
        <f>C286+C287</f>
        <v>0</v>
      </c>
      <c r="D288" s="110">
        <f aca="true" t="shared" si="111" ref="D288:K288">D286+D287</f>
        <v>30000</v>
      </c>
      <c r="E288" s="110">
        <f t="shared" si="111"/>
        <v>0</v>
      </c>
      <c r="F288" s="110">
        <f t="shared" si="111"/>
        <v>0</v>
      </c>
      <c r="G288" s="110">
        <f t="shared" si="111"/>
        <v>48986</v>
      </c>
      <c r="H288" s="110">
        <f t="shared" si="111"/>
        <v>0</v>
      </c>
      <c r="I288" s="110">
        <f t="shared" si="111"/>
        <v>0</v>
      </c>
      <c r="J288" s="110">
        <f t="shared" si="111"/>
        <v>0</v>
      </c>
      <c r="K288" s="110">
        <f t="shared" si="111"/>
        <v>78986</v>
      </c>
      <c r="L288" s="7"/>
      <c r="M288" s="7"/>
      <c r="N288" s="7"/>
      <c r="O288" s="7"/>
      <c r="P288" s="7"/>
      <c r="Q288" s="5"/>
      <c r="R288" s="3"/>
    </row>
    <row r="289" spans="1:18" s="11" customFormat="1" ht="18.75" customHeight="1">
      <c r="A289" s="91"/>
      <c r="B289" s="101" t="s">
        <v>718</v>
      </c>
      <c r="C289" s="102"/>
      <c r="D289" s="102"/>
      <c r="E289" s="102"/>
      <c r="F289" s="102"/>
      <c r="G289" s="144">
        <v>100000</v>
      </c>
      <c r="H289" s="102"/>
      <c r="I289" s="102"/>
      <c r="J289" s="102"/>
      <c r="K289" s="102">
        <f>SUM(C289:J289)</f>
        <v>100000</v>
      </c>
      <c r="L289" s="3"/>
      <c r="M289" s="3"/>
      <c r="N289" s="3"/>
      <c r="O289" s="3"/>
      <c r="P289" s="3"/>
      <c r="Q289" s="3"/>
      <c r="R289" s="3"/>
    </row>
    <row r="290" spans="1:18" s="11" customFormat="1" ht="14.25" customHeight="1">
      <c r="A290" s="94"/>
      <c r="B290" s="143" t="s">
        <v>448</v>
      </c>
      <c r="C290" s="107"/>
      <c r="D290" s="107"/>
      <c r="E290" s="107"/>
      <c r="F290" s="107"/>
      <c r="G290" s="145"/>
      <c r="H290" s="107"/>
      <c r="I290" s="107"/>
      <c r="J290" s="107"/>
      <c r="K290" s="102">
        <f>SUM(C290:J290)</f>
        <v>0</v>
      </c>
      <c r="L290" s="3"/>
      <c r="M290" s="3"/>
      <c r="N290" s="3"/>
      <c r="O290" s="3"/>
      <c r="P290" s="3"/>
      <c r="Q290" s="3"/>
      <c r="R290" s="3"/>
    </row>
    <row r="291" spans="1:18" s="11" customFormat="1" ht="28.5" customHeight="1" thickBot="1">
      <c r="A291" s="97"/>
      <c r="B291" s="109" t="s">
        <v>719</v>
      </c>
      <c r="C291" s="110">
        <f>C289+C290</f>
        <v>0</v>
      </c>
      <c r="D291" s="110">
        <f aca="true" t="shared" si="112" ref="D291:K291">D289+D290</f>
        <v>0</v>
      </c>
      <c r="E291" s="110">
        <f t="shared" si="112"/>
        <v>0</v>
      </c>
      <c r="F291" s="110">
        <f t="shared" si="112"/>
        <v>0</v>
      </c>
      <c r="G291" s="110">
        <f t="shared" si="112"/>
        <v>100000</v>
      </c>
      <c r="H291" s="110">
        <f t="shared" si="112"/>
        <v>0</v>
      </c>
      <c r="I291" s="110">
        <f t="shared" si="112"/>
        <v>0</v>
      </c>
      <c r="J291" s="110">
        <f t="shared" si="112"/>
        <v>0</v>
      </c>
      <c r="K291" s="110">
        <f t="shared" si="112"/>
        <v>100000</v>
      </c>
      <c r="L291" s="3"/>
      <c r="M291" s="3"/>
      <c r="N291" s="3"/>
      <c r="O291" s="3"/>
      <c r="P291" s="3"/>
      <c r="Q291" s="3"/>
      <c r="R291" s="3"/>
    </row>
    <row r="292" spans="1:18" s="11" customFormat="1" ht="14.25" customHeight="1">
      <c r="A292" s="91"/>
      <c r="B292" s="101" t="s">
        <v>95</v>
      </c>
      <c r="C292" s="102"/>
      <c r="D292" s="102"/>
      <c r="E292" s="102"/>
      <c r="F292" s="102"/>
      <c r="G292" s="144">
        <v>97593</v>
      </c>
      <c r="H292" s="102"/>
      <c r="I292" s="102"/>
      <c r="J292" s="102"/>
      <c r="K292" s="102">
        <f>SUM(C292:J292)</f>
        <v>97593</v>
      </c>
      <c r="L292" s="3"/>
      <c r="M292" s="3"/>
      <c r="N292" s="3"/>
      <c r="O292" s="3"/>
      <c r="P292" s="3"/>
      <c r="Q292" s="3"/>
      <c r="R292" s="3"/>
    </row>
    <row r="293" spans="1:18" s="11" customFormat="1" ht="14.25" customHeight="1">
      <c r="A293" s="94"/>
      <c r="B293" s="143" t="s">
        <v>448</v>
      </c>
      <c r="C293" s="107"/>
      <c r="D293" s="150">
        <v>10000</v>
      </c>
      <c r="E293" s="107">
        <v>19000</v>
      </c>
      <c r="F293" s="107"/>
      <c r="G293" s="145">
        <v>-25985</v>
      </c>
      <c r="H293" s="107"/>
      <c r="I293" s="107"/>
      <c r="J293" s="107"/>
      <c r="K293" s="102">
        <f>SUM(C293:J293)</f>
        <v>3015</v>
      </c>
      <c r="L293" s="3"/>
      <c r="M293" s="3"/>
      <c r="N293" s="3"/>
      <c r="O293" s="3"/>
      <c r="P293" s="3"/>
      <c r="Q293" s="3"/>
      <c r="R293" s="3"/>
    </row>
    <row r="294" spans="1:18" s="11" customFormat="1" ht="16.5" customHeight="1" thickBot="1">
      <c r="A294" s="97"/>
      <c r="B294" s="109" t="s">
        <v>504</v>
      </c>
      <c r="C294" s="110">
        <f>C292+C293</f>
        <v>0</v>
      </c>
      <c r="D294" s="110">
        <f aca="true" t="shared" si="113" ref="D294:K294">D292+D293</f>
        <v>10000</v>
      </c>
      <c r="E294" s="110">
        <f t="shared" si="113"/>
        <v>19000</v>
      </c>
      <c r="F294" s="110">
        <f t="shared" si="113"/>
        <v>0</v>
      </c>
      <c r="G294" s="110">
        <f t="shared" si="113"/>
        <v>71608</v>
      </c>
      <c r="H294" s="110">
        <f t="shared" si="113"/>
        <v>0</v>
      </c>
      <c r="I294" s="110">
        <f t="shared" si="113"/>
        <v>0</v>
      </c>
      <c r="J294" s="110">
        <f t="shared" si="113"/>
        <v>0</v>
      </c>
      <c r="K294" s="110">
        <f t="shared" si="113"/>
        <v>100608</v>
      </c>
      <c r="L294" s="3"/>
      <c r="M294" s="3"/>
      <c r="N294" s="3"/>
      <c r="O294" s="3"/>
      <c r="P294" s="3"/>
      <c r="Q294" s="3"/>
      <c r="R294" s="3"/>
    </row>
    <row r="295" spans="1:18" s="11" customFormat="1" ht="25.5" customHeight="1">
      <c r="A295" s="100"/>
      <c r="B295" s="101" t="s">
        <v>720</v>
      </c>
      <c r="C295" s="102"/>
      <c r="D295" s="102"/>
      <c r="E295" s="102">
        <v>12750</v>
      </c>
      <c r="F295" s="102"/>
      <c r="G295" s="144"/>
      <c r="H295" s="102"/>
      <c r="I295" s="102"/>
      <c r="J295" s="102"/>
      <c r="K295" s="102">
        <f>SUM(C295:J295)</f>
        <v>12750</v>
      </c>
      <c r="L295" s="3"/>
      <c r="M295" s="3"/>
      <c r="N295" s="3"/>
      <c r="O295" s="3"/>
      <c r="P295" s="3"/>
      <c r="Q295" s="3"/>
      <c r="R295" s="3"/>
    </row>
    <row r="296" spans="1:18" s="11" customFormat="1" ht="14.25" customHeight="1">
      <c r="A296" s="184"/>
      <c r="B296" s="143" t="s">
        <v>448</v>
      </c>
      <c r="C296" s="107"/>
      <c r="D296" s="107"/>
      <c r="E296" s="107"/>
      <c r="F296" s="107"/>
      <c r="G296" s="145"/>
      <c r="H296" s="107"/>
      <c r="I296" s="107"/>
      <c r="J296" s="107"/>
      <c r="K296" s="102">
        <f>SUM(C296:J296)</f>
        <v>0</v>
      </c>
      <c r="L296" s="3"/>
      <c r="M296" s="3"/>
      <c r="N296" s="3"/>
      <c r="O296" s="3"/>
      <c r="P296" s="3"/>
      <c r="Q296" s="3"/>
      <c r="R296" s="3"/>
    </row>
    <row r="297" spans="1:18" s="11" customFormat="1" ht="26.25" customHeight="1" thickBot="1">
      <c r="A297" s="185"/>
      <c r="B297" s="109" t="s">
        <v>721</v>
      </c>
      <c r="C297" s="187">
        <f>C295+C296</f>
        <v>0</v>
      </c>
      <c r="D297" s="187">
        <f aca="true" t="shared" si="114" ref="D297:K297">D295+D296</f>
        <v>0</v>
      </c>
      <c r="E297" s="187">
        <f t="shared" si="114"/>
        <v>12750</v>
      </c>
      <c r="F297" s="187">
        <f t="shared" si="114"/>
        <v>0</v>
      </c>
      <c r="G297" s="187">
        <f t="shared" si="114"/>
        <v>0</v>
      </c>
      <c r="H297" s="187">
        <f t="shared" si="114"/>
        <v>0</v>
      </c>
      <c r="I297" s="187">
        <f t="shared" si="114"/>
        <v>0</v>
      </c>
      <c r="J297" s="187">
        <f t="shared" si="114"/>
        <v>0</v>
      </c>
      <c r="K297" s="187">
        <f t="shared" si="114"/>
        <v>12750</v>
      </c>
      <c r="L297" s="3"/>
      <c r="M297" s="3"/>
      <c r="N297" s="3"/>
      <c r="O297" s="3"/>
      <c r="P297" s="3"/>
      <c r="Q297" s="3"/>
      <c r="R297" s="3"/>
    </row>
    <row r="298" spans="1:18" s="11" customFormat="1" ht="14.25" customHeight="1">
      <c r="A298" s="117"/>
      <c r="B298" s="188" t="s">
        <v>673</v>
      </c>
      <c r="C298" s="189"/>
      <c r="D298" s="189"/>
      <c r="E298" s="189"/>
      <c r="F298" s="189"/>
      <c r="G298" s="189">
        <v>129902</v>
      </c>
      <c r="H298" s="189"/>
      <c r="I298" s="189"/>
      <c r="J298" s="189"/>
      <c r="K298" s="189">
        <f>SUM(C298:J298)</f>
        <v>129902</v>
      </c>
      <c r="L298" s="7"/>
      <c r="M298" s="7"/>
      <c r="N298" s="7"/>
      <c r="O298" s="7"/>
      <c r="P298" s="7"/>
      <c r="Q298" s="5"/>
      <c r="R298" s="3"/>
    </row>
    <row r="299" spans="1:18" s="11" customFormat="1" ht="14.25" customHeight="1">
      <c r="A299" s="105"/>
      <c r="B299" s="106" t="s">
        <v>448</v>
      </c>
      <c r="C299" s="107"/>
      <c r="D299" s="107"/>
      <c r="E299" s="107"/>
      <c r="F299" s="107"/>
      <c r="G299" s="107">
        <v>4078</v>
      </c>
      <c r="H299" s="107"/>
      <c r="I299" s="107"/>
      <c r="J299" s="107"/>
      <c r="K299" s="102">
        <f>SUM(C299:J299)</f>
        <v>4078</v>
      </c>
      <c r="L299" s="7"/>
      <c r="M299" s="7"/>
      <c r="N299" s="7"/>
      <c r="O299" s="7"/>
      <c r="P299" s="7"/>
      <c r="Q299" s="5"/>
      <c r="R299" s="3"/>
    </row>
    <row r="300" spans="1:18" s="11" customFormat="1" ht="25.5" customHeight="1" thickBot="1">
      <c r="A300" s="123"/>
      <c r="B300" s="122" t="s">
        <v>674</v>
      </c>
      <c r="C300" s="110">
        <f>C298+C299</f>
        <v>0</v>
      </c>
      <c r="D300" s="110">
        <f aca="true" t="shared" si="115" ref="D300:K300">D298+D299</f>
        <v>0</v>
      </c>
      <c r="E300" s="110">
        <f t="shared" si="115"/>
        <v>0</v>
      </c>
      <c r="F300" s="110">
        <f t="shared" si="115"/>
        <v>0</v>
      </c>
      <c r="G300" s="110">
        <f t="shared" si="115"/>
        <v>133980</v>
      </c>
      <c r="H300" s="110">
        <f t="shared" si="115"/>
        <v>0</v>
      </c>
      <c r="I300" s="110">
        <f t="shared" si="115"/>
        <v>0</v>
      </c>
      <c r="J300" s="110">
        <f t="shared" si="115"/>
        <v>0</v>
      </c>
      <c r="K300" s="110">
        <f t="shared" si="115"/>
        <v>133980</v>
      </c>
      <c r="L300" s="7"/>
      <c r="M300" s="7"/>
      <c r="N300" s="7"/>
      <c r="O300" s="7"/>
      <c r="P300" s="7"/>
      <c r="Q300" s="5"/>
      <c r="R300" s="3"/>
    </row>
    <row r="301" spans="1:18" s="11" customFormat="1" ht="25.5" customHeight="1">
      <c r="A301" s="190" t="s">
        <v>327</v>
      </c>
      <c r="B301" s="191" t="s">
        <v>30</v>
      </c>
      <c r="C301" s="126">
        <f>C304+C337</f>
        <v>67466</v>
      </c>
      <c r="D301" s="126">
        <f aca="true" t="shared" si="116" ref="D301:K301">D304+D337</f>
        <v>112714</v>
      </c>
      <c r="E301" s="126">
        <f t="shared" si="116"/>
        <v>0</v>
      </c>
      <c r="F301" s="126">
        <f t="shared" si="116"/>
        <v>0</v>
      </c>
      <c r="G301" s="126">
        <f t="shared" si="116"/>
        <v>8398</v>
      </c>
      <c r="H301" s="126">
        <f t="shared" si="116"/>
        <v>0</v>
      </c>
      <c r="I301" s="126">
        <f t="shared" si="116"/>
        <v>0</v>
      </c>
      <c r="J301" s="126">
        <f t="shared" si="116"/>
        <v>0</v>
      </c>
      <c r="K301" s="126">
        <f t="shared" si="116"/>
        <v>188578</v>
      </c>
      <c r="L301" s="7"/>
      <c r="M301" s="7"/>
      <c r="N301" s="7"/>
      <c r="O301" s="7"/>
      <c r="P301" s="7"/>
      <c r="Q301" s="5"/>
      <c r="R301" s="3"/>
    </row>
    <row r="302" spans="1:18" s="11" customFormat="1" ht="13.5" customHeight="1">
      <c r="A302" s="190"/>
      <c r="B302" s="106" t="s">
        <v>448</v>
      </c>
      <c r="C302" s="126">
        <f>C305+C338</f>
        <v>2200</v>
      </c>
      <c r="D302" s="126">
        <f aca="true" t="shared" si="117" ref="D302:K302">D305+D338</f>
        <v>130</v>
      </c>
      <c r="E302" s="126">
        <f t="shared" si="117"/>
        <v>0</v>
      </c>
      <c r="F302" s="126">
        <f t="shared" si="117"/>
        <v>0</v>
      </c>
      <c r="G302" s="126">
        <f t="shared" si="117"/>
        <v>370</v>
      </c>
      <c r="H302" s="126">
        <f t="shared" si="117"/>
        <v>0</v>
      </c>
      <c r="I302" s="126">
        <f t="shared" si="117"/>
        <v>0</v>
      </c>
      <c r="J302" s="126">
        <f t="shared" si="117"/>
        <v>0</v>
      </c>
      <c r="K302" s="126">
        <f t="shared" si="117"/>
        <v>2700</v>
      </c>
      <c r="L302" s="7"/>
      <c r="M302" s="7"/>
      <c r="N302" s="7"/>
      <c r="O302" s="7"/>
      <c r="P302" s="7"/>
      <c r="Q302" s="5"/>
      <c r="R302" s="3"/>
    </row>
    <row r="303" spans="1:18" s="11" customFormat="1" ht="25.5" customHeight="1" thickBot="1">
      <c r="A303" s="192"/>
      <c r="B303" s="193" t="s">
        <v>627</v>
      </c>
      <c r="C303" s="129">
        <f>C301+C302</f>
        <v>69666</v>
      </c>
      <c r="D303" s="129">
        <f aca="true" t="shared" si="118" ref="D303:K303">D301+D302</f>
        <v>112844</v>
      </c>
      <c r="E303" s="129">
        <f t="shared" si="118"/>
        <v>0</v>
      </c>
      <c r="F303" s="129">
        <f t="shared" si="118"/>
        <v>0</v>
      </c>
      <c r="G303" s="129">
        <f t="shared" si="118"/>
        <v>8768</v>
      </c>
      <c r="H303" s="129">
        <f t="shared" si="118"/>
        <v>0</v>
      </c>
      <c r="I303" s="129">
        <f t="shared" si="118"/>
        <v>0</v>
      </c>
      <c r="J303" s="129">
        <f t="shared" si="118"/>
        <v>0</v>
      </c>
      <c r="K303" s="129">
        <f t="shared" si="118"/>
        <v>191278</v>
      </c>
      <c r="L303" s="7"/>
      <c r="M303" s="7"/>
      <c r="N303" s="7"/>
      <c r="O303" s="7"/>
      <c r="P303" s="7"/>
      <c r="Q303" s="5"/>
      <c r="R303" s="3"/>
    </row>
    <row r="304" spans="1:18" s="11" customFormat="1" ht="14.25" customHeight="1">
      <c r="A304" s="194" t="s">
        <v>86</v>
      </c>
      <c r="B304" s="195" t="s">
        <v>331</v>
      </c>
      <c r="C304" s="196">
        <f>C307+C310+C313+C316+C319+C322+C325+C328+C331+C334</f>
        <v>67466</v>
      </c>
      <c r="D304" s="196">
        <f aca="true" t="shared" si="119" ref="D304:K304">D307+D310+D313+D316+D319+D322+D325+D328+D331+D334</f>
        <v>24326</v>
      </c>
      <c r="E304" s="196">
        <f t="shared" si="119"/>
        <v>0</v>
      </c>
      <c r="F304" s="196">
        <f t="shared" si="119"/>
        <v>0</v>
      </c>
      <c r="G304" s="196">
        <f t="shared" si="119"/>
        <v>8398</v>
      </c>
      <c r="H304" s="196">
        <f t="shared" si="119"/>
        <v>0</v>
      </c>
      <c r="I304" s="196">
        <f t="shared" si="119"/>
        <v>0</v>
      </c>
      <c r="J304" s="196">
        <f t="shared" si="119"/>
        <v>0</v>
      </c>
      <c r="K304" s="196">
        <f t="shared" si="119"/>
        <v>100190</v>
      </c>
      <c r="L304" s="3"/>
      <c r="M304" s="3"/>
      <c r="N304" s="3"/>
      <c r="O304" s="3"/>
      <c r="P304" s="3"/>
      <c r="Q304" s="3"/>
      <c r="R304" s="3"/>
    </row>
    <row r="305" spans="1:18" s="11" customFormat="1" ht="14.25" customHeight="1">
      <c r="A305" s="194"/>
      <c r="B305" s="106" t="s">
        <v>448</v>
      </c>
      <c r="C305" s="196">
        <f>C308+C311+C314+C317+C320+C323+C326+C329+C332+C335</f>
        <v>700</v>
      </c>
      <c r="D305" s="196">
        <f aca="true" t="shared" si="120" ref="D305:K305">D308+D311+D314+D317+D320+D323+D326+D329+D332+D335</f>
        <v>1630</v>
      </c>
      <c r="E305" s="196">
        <f t="shared" si="120"/>
        <v>0</v>
      </c>
      <c r="F305" s="196">
        <f t="shared" si="120"/>
        <v>0</v>
      </c>
      <c r="G305" s="196">
        <f t="shared" si="120"/>
        <v>370</v>
      </c>
      <c r="H305" s="196">
        <f t="shared" si="120"/>
        <v>0</v>
      </c>
      <c r="I305" s="196">
        <f t="shared" si="120"/>
        <v>0</v>
      </c>
      <c r="J305" s="196">
        <f t="shared" si="120"/>
        <v>0</v>
      </c>
      <c r="K305" s="196">
        <f t="shared" si="120"/>
        <v>2700</v>
      </c>
      <c r="L305" s="3"/>
      <c r="M305" s="3"/>
      <c r="N305" s="3"/>
      <c r="O305" s="3"/>
      <c r="P305" s="3"/>
      <c r="Q305" s="3"/>
      <c r="R305" s="3"/>
    </row>
    <row r="306" spans="1:18" s="11" customFormat="1" ht="14.25" customHeight="1" thickBot="1">
      <c r="A306" s="197"/>
      <c r="B306" s="198" t="s">
        <v>628</v>
      </c>
      <c r="C306" s="199">
        <f>C304+C305</f>
        <v>68166</v>
      </c>
      <c r="D306" s="199">
        <f aca="true" t="shared" si="121" ref="D306:I306">D304+D305</f>
        <v>25956</v>
      </c>
      <c r="E306" s="199">
        <f t="shared" si="121"/>
        <v>0</v>
      </c>
      <c r="F306" s="199">
        <f t="shared" si="121"/>
        <v>0</v>
      </c>
      <c r="G306" s="199">
        <f t="shared" si="121"/>
        <v>8768</v>
      </c>
      <c r="H306" s="199">
        <f t="shared" si="121"/>
        <v>0</v>
      </c>
      <c r="I306" s="199">
        <f t="shared" si="121"/>
        <v>0</v>
      </c>
      <c r="J306" s="199">
        <f>J304+J305</f>
        <v>0</v>
      </c>
      <c r="K306" s="199">
        <f>K304+K305</f>
        <v>102890</v>
      </c>
      <c r="L306" s="3"/>
      <c r="M306" s="3"/>
      <c r="N306" s="3"/>
      <c r="O306" s="3"/>
      <c r="P306" s="3"/>
      <c r="Q306" s="3"/>
      <c r="R306" s="3"/>
    </row>
    <row r="307" spans="1:18" s="11" customFormat="1" ht="14.25" customHeight="1">
      <c r="A307" s="168"/>
      <c r="B307" s="101" t="s">
        <v>349</v>
      </c>
      <c r="C307" s="102">
        <v>8454</v>
      </c>
      <c r="D307" s="102">
        <v>2495</v>
      </c>
      <c r="E307" s="102"/>
      <c r="F307" s="102"/>
      <c r="G307" s="102"/>
      <c r="H307" s="102"/>
      <c r="I307" s="102"/>
      <c r="J307" s="102"/>
      <c r="K307" s="102">
        <f>SUM(C307:J307)</f>
        <v>10949</v>
      </c>
      <c r="L307" s="3"/>
      <c r="M307" s="3"/>
      <c r="N307" s="3"/>
      <c r="O307" s="3"/>
      <c r="P307" s="3"/>
      <c r="Q307" s="3"/>
      <c r="R307" s="3"/>
    </row>
    <row r="308" spans="1:18" s="11" customFormat="1" ht="14.25" customHeight="1">
      <c r="A308" s="182"/>
      <c r="B308" s="143" t="s">
        <v>448</v>
      </c>
      <c r="C308" s="107"/>
      <c r="D308" s="107"/>
      <c r="E308" s="107"/>
      <c r="F308" s="107"/>
      <c r="G308" s="107"/>
      <c r="H308" s="107"/>
      <c r="I308" s="107"/>
      <c r="J308" s="107"/>
      <c r="K308" s="102">
        <f>SUM(C308:J308)</f>
        <v>0</v>
      </c>
      <c r="L308" s="3"/>
      <c r="M308" s="3"/>
      <c r="N308" s="3"/>
      <c r="O308" s="3"/>
      <c r="P308" s="3"/>
      <c r="Q308" s="3"/>
      <c r="R308" s="3"/>
    </row>
    <row r="309" spans="1:18" s="11" customFormat="1" ht="26.25" customHeight="1" thickBot="1">
      <c r="A309" s="183"/>
      <c r="B309" s="109" t="s">
        <v>505</v>
      </c>
      <c r="C309" s="110">
        <f>C307+C308</f>
        <v>8454</v>
      </c>
      <c r="D309" s="110">
        <f aca="true" t="shared" si="122" ref="D309:K309">D307+D308</f>
        <v>2495</v>
      </c>
      <c r="E309" s="110">
        <f t="shared" si="122"/>
        <v>0</v>
      </c>
      <c r="F309" s="110">
        <f t="shared" si="122"/>
        <v>0</v>
      </c>
      <c r="G309" s="110">
        <f t="shared" si="122"/>
        <v>0</v>
      </c>
      <c r="H309" s="110">
        <f t="shared" si="122"/>
        <v>0</v>
      </c>
      <c r="I309" s="110">
        <f t="shared" si="122"/>
        <v>0</v>
      </c>
      <c r="J309" s="110">
        <f t="shared" si="122"/>
        <v>0</v>
      </c>
      <c r="K309" s="110">
        <f t="shared" si="122"/>
        <v>10949</v>
      </c>
      <c r="L309" s="3"/>
      <c r="M309" s="3"/>
      <c r="N309" s="3"/>
      <c r="O309" s="3"/>
      <c r="P309" s="3"/>
      <c r="Q309" s="3"/>
      <c r="R309" s="3"/>
    </row>
    <row r="310" spans="1:18" s="11" customFormat="1" ht="27.75" customHeight="1">
      <c r="A310" s="168"/>
      <c r="B310" s="101" t="s">
        <v>350</v>
      </c>
      <c r="C310" s="102">
        <v>5072</v>
      </c>
      <c r="D310" s="102">
        <v>1714</v>
      </c>
      <c r="E310" s="102"/>
      <c r="F310" s="102"/>
      <c r="G310" s="102"/>
      <c r="H310" s="102"/>
      <c r="I310" s="102"/>
      <c r="J310" s="102"/>
      <c r="K310" s="102">
        <f>SUM(C310:J310)</f>
        <v>6786</v>
      </c>
      <c r="L310" s="3"/>
      <c r="M310" s="3"/>
      <c r="N310" s="3"/>
      <c r="O310" s="3"/>
      <c r="P310" s="3"/>
      <c r="Q310" s="3"/>
      <c r="R310" s="3"/>
    </row>
    <row r="311" spans="1:18" s="11" customFormat="1" ht="17.25" customHeight="1">
      <c r="A311" s="182"/>
      <c r="B311" s="143" t="s">
        <v>448</v>
      </c>
      <c r="C311" s="107"/>
      <c r="D311" s="107"/>
      <c r="E311" s="107"/>
      <c r="F311" s="107"/>
      <c r="G311" s="107"/>
      <c r="H311" s="107"/>
      <c r="I311" s="107"/>
      <c r="J311" s="107"/>
      <c r="K311" s="102">
        <f>SUM(C311:J311)</f>
        <v>0</v>
      </c>
      <c r="L311" s="3"/>
      <c r="M311" s="3"/>
      <c r="N311" s="3"/>
      <c r="O311" s="3"/>
      <c r="P311" s="3"/>
      <c r="Q311" s="3"/>
      <c r="R311" s="3"/>
    </row>
    <row r="312" spans="1:18" s="11" customFormat="1" ht="27.75" customHeight="1" thickBot="1">
      <c r="A312" s="172"/>
      <c r="B312" s="109" t="s">
        <v>506</v>
      </c>
      <c r="C312" s="110">
        <f>C310+C311</f>
        <v>5072</v>
      </c>
      <c r="D312" s="110">
        <f aca="true" t="shared" si="123" ref="D312:K312">D310+D311</f>
        <v>1714</v>
      </c>
      <c r="E312" s="110">
        <f t="shared" si="123"/>
        <v>0</v>
      </c>
      <c r="F312" s="110">
        <f t="shared" si="123"/>
        <v>0</v>
      </c>
      <c r="G312" s="110">
        <f t="shared" si="123"/>
        <v>0</v>
      </c>
      <c r="H312" s="110">
        <f t="shared" si="123"/>
        <v>0</v>
      </c>
      <c r="I312" s="110">
        <f t="shared" si="123"/>
        <v>0</v>
      </c>
      <c r="J312" s="110">
        <f t="shared" si="123"/>
        <v>0</v>
      </c>
      <c r="K312" s="110">
        <f t="shared" si="123"/>
        <v>6786</v>
      </c>
      <c r="L312" s="3"/>
      <c r="M312" s="3"/>
      <c r="N312" s="3"/>
      <c r="O312" s="3"/>
      <c r="P312" s="3"/>
      <c r="Q312" s="3"/>
      <c r="R312" s="3"/>
    </row>
    <row r="313" spans="1:18" s="11" customFormat="1" ht="29.25" customHeight="1">
      <c r="A313" s="168"/>
      <c r="B313" s="101" t="s">
        <v>263</v>
      </c>
      <c r="C313" s="102">
        <v>4912</v>
      </c>
      <c r="D313" s="102">
        <v>2020</v>
      </c>
      <c r="E313" s="102"/>
      <c r="F313" s="102"/>
      <c r="G313" s="102">
        <v>800</v>
      </c>
      <c r="H313" s="102"/>
      <c r="I313" s="102"/>
      <c r="J313" s="102"/>
      <c r="K313" s="102">
        <f>SUM(C313:J313)</f>
        <v>7732</v>
      </c>
      <c r="L313" s="3"/>
      <c r="M313" s="3"/>
      <c r="N313" s="3"/>
      <c r="O313" s="3"/>
      <c r="P313" s="3"/>
      <c r="Q313" s="3"/>
      <c r="R313" s="3"/>
    </row>
    <row r="314" spans="1:18" s="11" customFormat="1" ht="15.75" customHeight="1">
      <c r="A314" s="182"/>
      <c r="B314" s="143" t="s">
        <v>448</v>
      </c>
      <c r="C314" s="107"/>
      <c r="D314" s="107"/>
      <c r="E314" s="107"/>
      <c r="F314" s="107"/>
      <c r="G314" s="107"/>
      <c r="H314" s="107"/>
      <c r="I314" s="107"/>
      <c r="J314" s="107"/>
      <c r="K314" s="102">
        <f>SUM(C314:J314)</f>
        <v>0</v>
      </c>
      <c r="L314" s="3"/>
      <c r="M314" s="3"/>
      <c r="N314" s="3"/>
      <c r="O314" s="3"/>
      <c r="P314" s="3"/>
      <c r="Q314" s="3"/>
      <c r="R314" s="3"/>
    </row>
    <row r="315" spans="1:18" s="11" customFormat="1" ht="29.25" customHeight="1" thickBot="1">
      <c r="A315" s="172"/>
      <c r="B315" s="109" t="s">
        <v>507</v>
      </c>
      <c r="C315" s="110">
        <f>C313+C314</f>
        <v>4912</v>
      </c>
      <c r="D315" s="110">
        <f aca="true" t="shared" si="124" ref="D315:K315">D313+D314</f>
        <v>2020</v>
      </c>
      <c r="E315" s="110">
        <f t="shared" si="124"/>
        <v>0</v>
      </c>
      <c r="F315" s="110">
        <f t="shared" si="124"/>
        <v>0</v>
      </c>
      <c r="G315" s="110">
        <f t="shared" si="124"/>
        <v>800</v>
      </c>
      <c r="H315" s="110">
        <f t="shared" si="124"/>
        <v>0</v>
      </c>
      <c r="I315" s="110">
        <f t="shared" si="124"/>
        <v>0</v>
      </c>
      <c r="J315" s="110">
        <f t="shared" si="124"/>
        <v>0</v>
      </c>
      <c r="K315" s="110">
        <f t="shared" si="124"/>
        <v>7732</v>
      </c>
      <c r="L315" s="3"/>
      <c r="M315" s="3"/>
      <c r="N315" s="3"/>
      <c r="O315" s="3"/>
      <c r="P315" s="3"/>
      <c r="Q315" s="3"/>
      <c r="R315" s="3"/>
    </row>
    <row r="316" spans="1:18" s="11" customFormat="1" ht="28.5" customHeight="1">
      <c r="A316" s="168"/>
      <c r="B316" s="101" t="s">
        <v>262</v>
      </c>
      <c r="C316" s="102">
        <v>4912</v>
      </c>
      <c r="D316" s="102">
        <v>3442</v>
      </c>
      <c r="E316" s="102"/>
      <c r="F316" s="102"/>
      <c r="G316" s="102"/>
      <c r="H316" s="102"/>
      <c r="I316" s="102"/>
      <c r="J316" s="102"/>
      <c r="K316" s="102">
        <f>SUM(C316:J316)</f>
        <v>8354</v>
      </c>
      <c r="L316" s="3"/>
      <c r="M316" s="3"/>
      <c r="N316" s="3"/>
      <c r="O316" s="3"/>
      <c r="P316" s="3"/>
      <c r="Q316" s="3"/>
      <c r="R316" s="3"/>
    </row>
    <row r="317" spans="1:18" s="11" customFormat="1" ht="15" customHeight="1">
      <c r="A317" s="182"/>
      <c r="B317" s="143" t="s">
        <v>448</v>
      </c>
      <c r="C317" s="107"/>
      <c r="D317" s="107">
        <v>-250</v>
      </c>
      <c r="E317" s="107"/>
      <c r="F317" s="107"/>
      <c r="G317" s="107">
        <v>250</v>
      </c>
      <c r="H317" s="107"/>
      <c r="I317" s="107"/>
      <c r="J317" s="107"/>
      <c r="K317" s="102">
        <f>SUM(C317:J317)</f>
        <v>0</v>
      </c>
      <c r="L317" s="3"/>
      <c r="M317" s="3"/>
      <c r="N317" s="3"/>
      <c r="O317" s="3"/>
      <c r="P317" s="3"/>
      <c r="Q317" s="3"/>
      <c r="R317" s="3"/>
    </row>
    <row r="318" spans="1:18" s="11" customFormat="1" ht="28.5" customHeight="1" thickBot="1">
      <c r="A318" s="183"/>
      <c r="B318" s="109" t="s">
        <v>508</v>
      </c>
      <c r="C318" s="110">
        <f>C316+C317</f>
        <v>4912</v>
      </c>
      <c r="D318" s="110">
        <f aca="true" t="shared" si="125" ref="D318:K318">D316+D317</f>
        <v>3192</v>
      </c>
      <c r="E318" s="110">
        <f t="shared" si="125"/>
        <v>0</v>
      </c>
      <c r="F318" s="110">
        <f t="shared" si="125"/>
        <v>0</v>
      </c>
      <c r="G318" s="110">
        <f t="shared" si="125"/>
        <v>250</v>
      </c>
      <c r="H318" s="110">
        <f t="shared" si="125"/>
        <v>0</v>
      </c>
      <c r="I318" s="110">
        <f t="shared" si="125"/>
        <v>0</v>
      </c>
      <c r="J318" s="110">
        <f t="shared" si="125"/>
        <v>0</v>
      </c>
      <c r="K318" s="110">
        <f t="shared" si="125"/>
        <v>8354</v>
      </c>
      <c r="L318" s="3"/>
      <c r="M318" s="3"/>
      <c r="N318" s="3"/>
      <c r="O318" s="3"/>
      <c r="P318" s="3"/>
      <c r="Q318" s="3"/>
      <c r="R318" s="3"/>
    </row>
    <row r="319" spans="1:18" s="11" customFormat="1" ht="16.5" customHeight="1">
      <c r="A319" s="168"/>
      <c r="B319" s="101" t="s">
        <v>264</v>
      </c>
      <c r="C319" s="102">
        <v>10364</v>
      </c>
      <c r="D319" s="102">
        <v>4096</v>
      </c>
      <c r="E319" s="102"/>
      <c r="F319" s="102"/>
      <c r="G319" s="102"/>
      <c r="H319" s="102"/>
      <c r="I319" s="102"/>
      <c r="J319" s="102"/>
      <c r="K319" s="102">
        <f>SUM(C319:J319)</f>
        <v>14460</v>
      </c>
      <c r="L319" s="3"/>
      <c r="M319" s="3"/>
      <c r="N319" s="3"/>
      <c r="O319" s="3"/>
      <c r="P319" s="3"/>
      <c r="Q319" s="3"/>
      <c r="R319" s="3"/>
    </row>
    <row r="320" spans="1:18" s="11" customFormat="1" ht="16.5" customHeight="1">
      <c r="A320" s="182"/>
      <c r="B320" s="143" t="s">
        <v>448</v>
      </c>
      <c r="C320" s="107"/>
      <c r="D320" s="107"/>
      <c r="E320" s="107"/>
      <c r="F320" s="107"/>
      <c r="G320" s="107"/>
      <c r="H320" s="107"/>
      <c r="I320" s="107"/>
      <c r="J320" s="107"/>
      <c r="K320" s="102">
        <f>SUM(C320:J320)</f>
        <v>0</v>
      </c>
      <c r="L320" s="3"/>
      <c r="M320" s="3"/>
      <c r="N320" s="3"/>
      <c r="O320" s="3"/>
      <c r="P320" s="3"/>
      <c r="Q320" s="3"/>
      <c r="R320" s="3"/>
    </row>
    <row r="321" spans="1:18" s="11" customFormat="1" ht="28.5" customHeight="1" thickBot="1">
      <c r="A321" s="183"/>
      <c r="B321" s="109" t="s">
        <v>509</v>
      </c>
      <c r="C321" s="110">
        <f>C319+C320</f>
        <v>10364</v>
      </c>
      <c r="D321" s="110">
        <f aca="true" t="shared" si="126" ref="D321:K321">D319+D320</f>
        <v>4096</v>
      </c>
      <c r="E321" s="110">
        <f t="shared" si="126"/>
        <v>0</v>
      </c>
      <c r="F321" s="110">
        <f t="shared" si="126"/>
        <v>0</v>
      </c>
      <c r="G321" s="110">
        <f t="shared" si="126"/>
        <v>0</v>
      </c>
      <c r="H321" s="110">
        <f t="shared" si="126"/>
        <v>0</v>
      </c>
      <c r="I321" s="110">
        <f t="shared" si="126"/>
        <v>0</v>
      </c>
      <c r="J321" s="110">
        <f t="shared" si="126"/>
        <v>0</v>
      </c>
      <c r="K321" s="110">
        <f t="shared" si="126"/>
        <v>14460</v>
      </c>
      <c r="L321" s="3"/>
      <c r="M321" s="3"/>
      <c r="N321" s="3"/>
      <c r="O321" s="3"/>
      <c r="P321" s="3"/>
      <c r="Q321" s="3"/>
      <c r="R321" s="3"/>
    </row>
    <row r="322" spans="1:18" s="11" customFormat="1" ht="14.25" customHeight="1">
      <c r="A322" s="168"/>
      <c r="B322" s="101" t="s">
        <v>265</v>
      </c>
      <c r="C322" s="102">
        <v>9312</v>
      </c>
      <c r="D322" s="102">
        <v>1740</v>
      </c>
      <c r="E322" s="102"/>
      <c r="F322" s="102"/>
      <c r="G322" s="102"/>
      <c r="H322" s="102"/>
      <c r="I322" s="102"/>
      <c r="J322" s="102"/>
      <c r="K322" s="102">
        <f>SUM(C322:J322)</f>
        <v>11052</v>
      </c>
      <c r="L322" s="3"/>
      <c r="M322" s="3"/>
      <c r="N322" s="3"/>
      <c r="O322" s="3"/>
      <c r="P322" s="3"/>
      <c r="Q322" s="3"/>
      <c r="R322" s="3"/>
    </row>
    <row r="323" spans="1:18" s="11" customFormat="1" ht="14.25" customHeight="1">
      <c r="A323" s="182"/>
      <c r="B323" s="143" t="s">
        <v>448</v>
      </c>
      <c r="C323" s="107"/>
      <c r="D323" s="107">
        <v>-120</v>
      </c>
      <c r="E323" s="107"/>
      <c r="F323" s="107"/>
      <c r="G323" s="107">
        <v>120</v>
      </c>
      <c r="H323" s="107"/>
      <c r="I323" s="107"/>
      <c r="J323" s="107"/>
      <c r="K323" s="102">
        <f>SUM(C323:J323)</f>
        <v>0</v>
      </c>
      <c r="L323" s="3"/>
      <c r="M323" s="3"/>
      <c r="N323" s="3"/>
      <c r="O323" s="3"/>
      <c r="P323" s="3"/>
      <c r="Q323" s="3"/>
      <c r="R323" s="3"/>
    </row>
    <row r="324" spans="1:18" s="11" customFormat="1" ht="29.25" customHeight="1" thickBot="1">
      <c r="A324" s="183"/>
      <c r="B324" s="109" t="s">
        <v>510</v>
      </c>
      <c r="C324" s="110">
        <f>C322+C323</f>
        <v>9312</v>
      </c>
      <c r="D324" s="110">
        <f aca="true" t="shared" si="127" ref="D324:K324">D322+D323</f>
        <v>1620</v>
      </c>
      <c r="E324" s="110">
        <f t="shared" si="127"/>
        <v>0</v>
      </c>
      <c r="F324" s="110">
        <f t="shared" si="127"/>
        <v>0</v>
      </c>
      <c r="G324" s="110">
        <f t="shared" si="127"/>
        <v>120</v>
      </c>
      <c r="H324" s="110">
        <f t="shared" si="127"/>
        <v>0</v>
      </c>
      <c r="I324" s="110">
        <f t="shared" si="127"/>
        <v>0</v>
      </c>
      <c r="J324" s="110">
        <f t="shared" si="127"/>
        <v>0</v>
      </c>
      <c r="K324" s="110">
        <f t="shared" si="127"/>
        <v>11052</v>
      </c>
      <c r="L324" s="3"/>
      <c r="M324" s="3"/>
      <c r="N324" s="3"/>
      <c r="O324" s="3"/>
      <c r="P324" s="3"/>
      <c r="Q324" s="3"/>
      <c r="R324" s="3"/>
    </row>
    <row r="325" spans="1:18" s="11" customFormat="1" ht="14.25" customHeight="1">
      <c r="A325" s="168"/>
      <c r="B325" s="101" t="s">
        <v>132</v>
      </c>
      <c r="C325" s="102"/>
      <c r="D325" s="102">
        <v>1030</v>
      </c>
      <c r="E325" s="102"/>
      <c r="F325" s="102"/>
      <c r="G325" s="102">
        <v>1000</v>
      </c>
      <c r="H325" s="102"/>
      <c r="I325" s="102"/>
      <c r="J325" s="102"/>
      <c r="K325" s="102">
        <f>SUM(C325:J325)</f>
        <v>2030</v>
      </c>
      <c r="L325" s="3"/>
      <c r="M325" s="3"/>
      <c r="N325" s="3"/>
      <c r="O325" s="3"/>
      <c r="P325" s="3"/>
      <c r="Q325" s="3"/>
      <c r="R325" s="3"/>
    </row>
    <row r="326" spans="1:18" s="11" customFormat="1" ht="14.25" customHeight="1">
      <c r="A326" s="182"/>
      <c r="B326" s="143" t="s">
        <v>448</v>
      </c>
      <c r="C326" s="107">
        <v>700</v>
      </c>
      <c r="D326" s="107">
        <v>2000</v>
      </c>
      <c r="E326" s="107"/>
      <c r="F326" s="107"/>
      <c r="G326" s="107"/>
      <c r="H326" s="107"/>
      <c r="I326" s="107"/>
      <c r="J326" s="107"/>
      <c r="K326" s="102">
        <f>SUM(C326:J326)</f>
        <v>2700</v>
      </c>
      <c r="L326" s="3"/>
      <c r="M326" s="3"/>
      <c r="N326" s="3"/>
      <c r="O326" s="3"/>
      <c r="P326" s="3"/>
      <c r="Q326" s="3"/>
      <c r="R326" s="3"/>
    </row>
    <row r="327" spans="1:18" s="11" customFormat="1" ht="18" customHeight="1" thickBot="1">
      <c r="A327" s="183"/>
      <c r="B327" s="109" t="s">
        <v>489</v>
      </c>
      <c r="C327" s="110">
        <f>C325+C326</f>
        <v>700</v>
      </c>
      <c r="D327" s="110">
        <f aca="true" t="shared" si="128" ref="D327:K327">D325+D326</f>
        <v>3030</v>
      </c>
      <c r="E327" s="110">
        <f t="shared" si="128"/>
        <v>0</v>
      </c>
      <c r="F327" s="110">
        <f t="shared" si="128"/>
        <v>0</v>
      </c>
      <c r="G327" s="110">
        <f t="shared" si="128"/>
        <v>1000</v>
      </c>
      <c r="H327" s="110">
        <f t="shared" si="128"/>
        <v>0</v>
      </c>
      <c r="I327" s="110">
        <f t="shared" si="128"/>
        <v>0</v>
      </c>
      <c r="J327" s="110">
        <f t="shared" si="128"/>
        <v>0</v>
      </c>
      <c r="K327" s="110">
        <f t="shared" si="128"/>
        <v>4730</v>
      </c>
      <c r="L327" s="3"/>
      <c r="M327" s="3"/>
      <c r="N327" s="3"/>
      <c r="O327" s="3"/>
      <c r="P327" s="3"/>
      <c r="Q327" s="3"/>
      <c r="R327" s="3"/>
    </row>
    <row r="328" spans="1:18" ht="14.25" customHeight="1">
      <c r="A328" s="168"/>
      <c r="B328" s="101" t="s">
        <v>140</v>
      </c>
      <c r="C328" s="102">
        <v>2181</v>
      </c>
      <c r="D328" s="102"/>
      <c r="E328" s="102"/>
      <c r="F328" s="102"/>
      <c r="G328" s="102"/>
      <c r="H328" s="102"/>
      <c r="I328" s="102"/>
      <c r="J328" s="102"/>
      <c r="K328" s="102">
        <f>SUM(C328:J328)</f>
        <v>2181</v>
      </c>
      <c r="L328" s="3"/>
      <c r="M328" s="3"/>
      <c r="N328" s="3"/>
      <c r="O328" s="3"/>
      <c r="P328" s="3"/>
      <c r="Q328" s="3"/>
      <c r="R328" s="3"/>
    </row>
    <row r="329" spans="1:18" s="11" customFormat="1" ht="14.25" customHeight="1">
      <c r="A329" s="182"/>
      <c r="B329" s="143" t="s">
        <v>448</v>
      </c>
      <c r="C329" s="107"/>
      <c r="D329" s="107"/>
      <c r="E329" s="107"/>
      <c r="F329" s="107"/>
      <c r="G329" s="107"/>
      <c r="H329" s="107"/>
      <c r="I329" s="107"/>
      <c r="J329" s="107"/>
      <c r="K329" s="102">
        <f>SUM(C329:J329)</f>
        <v>0</v>
      </c>
      <c r="L329" s="3"/>
      <c r="M329" s="3"/>
      <c r="N329" s="3"/>
      <c r="O329" s="3"/>
      <c r="P329" s="3"/>
      <c r="Q329" s="3"/>
      <c r="R329" s="3"/>
    </row>
    <row r="330" spans="1:18" s="11" customFormat="1" ht="14.25" customHeight="1" thickBot="1">
      <c r="A330" s="183"/>
      <c r="B330" s="109" t="s">
        <v>495</v>
      </c>
      <c r="C330" s="110">
        <f>C328+C329</f>
        <v>2181</v>
      </c>
      <c r="D330" s="110">
        <f aca="true" t="shared" si="129" ref="D330:K330">D328+D329</f>
        <v>0</v>
      </c>
      <c r="E330" s="110">
        <f t="shared" si="129"/>
        <v>0</v>
      </c>
      <c r="F330" s="110">
        <f t="shared" si="129"/>
        <v>0</v>
      </c>
      <c r="G330" s="110">
        <f t="shared" si="129"/>
        <v>0</v>
      </c>
      <c r="H330" s="110">
        <f t="shared" si="129"/>
        <v>0</v>
      </c>
      <c r="I330" s="110">
        <f t="shared" si="129"/>
        <v>0</v>
      </c>
      <c r="J330" s="110">
        <f t="shared" si="129"/>
        <v>0</v>
      </c>
      <c r="K330" s="110">
        <f t="shared" si="129"/>
        <v>2181</v>
      </c>
      <c r="L330" s="3"/>
      <c r="M330" s="3"/>
      <c r="N330" s="3"/>
      <c r="O330" s="3"/>
      <c r="P330" s="3"/>
      <c r="Q330" s="3"/>
      <c r="R330" s="3"/>
    </row>
    <row r="331" spans="1:18" s="11" customFormat="1" ht="14.25" customHeight="1">
      <c r="A331" s="168"/>
      <c r="B331" s="101" t="s">
        <v>267</v>
      </c>
      <c r="C331" s="102">
        <v>9745</v>
      </c>
      <c r="D331" s="102">
        <v>4040</v>
      </c>
      <c r="E331" s="102"/>
      <c r="F331" s="102"/>
      <c r="G331" s="102"/>
      <c r="H331" s="102"/>
      <c r="I331" s="102"/>
      <c r="J331" s="102"/>
      <c r="K331" s="102">
        <f>SUM(C331:J331)</f>
        <v>13785</v>
      </c>
      <c r="L331" s="3"/>
      <c r="M331" s="3"/>
      <c r="N331" s="3"/>
      <c r="O331" s="3"/>
      <c r="P331" s="3"/>
      <c r="Q331" s="3"/>
      <c r="R331" s="3"/>
    </row>
    <row r="332" spans="1:18" s="11" customFormat="1" ht="14.25" customHeight="1">
      <c r="A332" s="182"/>
      <c r="B332" s="143" t="s">
        <v>448</v>
      </c>
      <c r="C332" s="107"/>
      <c r="D332" s="107"/>
      <c r="E332" s="107"/>
      <c r="F332" s="107"/>
      <c r="G332" s="107"/>
      <c r="H332" s="107"/>
      <c r="I332" s="107"/>
      <c r="J332" s="107"/>
      <c r="K332" s="102">
        <f>SUM(C332:J332)</f>
        <v>0</v>
      </c>
      <c r="L332" s="3"/>
      <c r="M332" s="3"/>
      <c r="N332" s="3"/>
      <c r="O332" s="3"/>
      <c r="P332" s="3"/>
      <c r="Q332" s="3"/>
      <c r="R332" s="3"/>
    </row>
    <row r="333" spans="1:18" s="11" customFormat="1" ht="14.25" customHeight="1" thickBot="1">
      <c r="A333" s="183"/>
      <c r="B333" s="109" t="s">
        <v>511</v>
      </c>
      <c r="C333" s="110">
        <f>C331+C332</f>
        <v>9745</v>
      </c>
      <c r="D333" s="110">
        <f aca="true" t="shared" si="130" ref="D333:K333">D331+D332</f>
        <v>4040</v>
      </c>
      <c r="E333" s="110">
        <f t="shared" si="130"/>
        <v>0</v>
      </c>
      <c r="F333" s="110">
        <f t="shared" si="130"/>
        <v>0</v>
      </c>
      <c r="G333" s="110">
        <f t="shared" si="130"/>
        <v>0</v>
      </c>
      <c r="H333" s="110">
        <f t="shared" si="130"/>
        <v>0</v>
      </c>
      <c r="I333" s="110">
        <f t="shared" si="130"/>
        <v>0</v>
      </c>
      <c r="J333" s="110">
        <f t="shared" si="130"/>
        <v>0</v>
      </c>
      <c r="K333" s="110">
        <f t="shared" si="130"/>
        <v>13785</v>
      </c>
      <c r="L333" s="3"/>
      <c r="M333" s="3"/>
      <c r="N333" s="3"/>
      <c r="O333" s="3"/>
      <c r="P333" s="3"/>
      <c r="Q333" s="3"/>
      <c r="R333" s="3"/>
    </row>
    <row r="334" spans="1:18" ht="14.25" customHeight="1">
      <c r="A334" s="168"/>
      <c r="B334" s="101" t="s">
        <v>351</v>
      </c>
      <c r="C334" s="102">
        <v>12514</v>
      </c>
      <c r="D334" s="102">
        <v>3749</v>
      </c>
      <c r="E334" s="102"/>
      <c r="F334" s="102"/>
      <c r="G334" s="102">
        <v>6598</v>
      </c>
      <c r="H334" s="102"/>
      <c r="I334" s="102"/>
      <c r="J334" s="102"/>
      <c r="K334" s="102">
        <f>SUM(C334:J334)</f>
        <v>22861</v>
      </c>
      <c r="L334" s="3"/>
      <c r="M334" s="3"/>
      <c r="N334" s="3"/>
      <c r="O334" s="3"/>
      <c r="P334" s="3"/>
      <c r="Q334" s="3"/>
      <c r="R334" s="3"/>
    </row>
    <row r="335" spans="1:18" s="11" customFormat="1" ht="14.25" customHeight="1">
      <c r="A335" s="200"/>
      <c r="B335" s="143" t="s">
        <v>448</v>
      </c>
      <c r="C335" s="107"/>
      <c r="D335" s="107"/>
      <c r="E335" s="107"/>
      <c r="F335" s="107"/>
      <c r="G335" s="107"/>
      <c r="H335" s="107"/>
      <c r="I335" s="107"/>
      <c r="J335" s="107"/>
      <c r="K335" s="102">
        <f>SUM(C335:J335)</f>
        <v>0</v>
      </c>
      <c r="L335" s="3"/>
      <c r="M335" s="3"/>
      <c r="N335" s="3"/>
      <c r="O335" s="3"/>
      <c r="P335" s="3"/>
      <c r="Q335" s="3"/>
      <c r="R335" s="3"/>
    </row>
    <row r="336" spans="1:18" s="11" customFormat="1" ht="26.25" customHeight="1" thickBot="1">
      <c r="A336" s="201"/>
      <c r="B336" s="109" t="s">
        <v>512</v>
      </c>
      <c r="C336" s="110">
        <f>C334+C335</f>
        <v>12514</v>
      </c>
      <c r="D336" s="110">
        <f aca="true" t="shared" si="131" ref="D336:K336">D334+D335</f>
        <v>3749</v>
      </c>
      <c r="E336" s="110">
        <f t="shared" si="131"/>
        <v>0</v>
      </c>
      <c r="F336" s="110">
        <f t="shared" si="131"/>
        <v>0</v>
      </c>
      <c r="G336" s="110">
        <f t="shared" si="131"/>
        <v>6598</v>
      </c>
      <c r="H336" s="110">
        <f t="shared" si="131"/>
        <v>0</v>
      </c>
      <c r="I336" s="110">
        <f t="shared" si="131"/>
        <v>0</v>
      </c>
      <c r="J336" s="110">
        <f t="shared" si="131"/>
        <v>0</v>
      </c>
      <c r="K336" s="110">
        <f t="shared" si="131"/>
        <v>22861</v>
      </c>
      <c r="L336" s="3"/>
      <c r="M336" s="3"/>
      <c r="N336" s="3"/>
      <c r="O336" s="3"/>
      <c r="P336" s="3"/>
      <c r="Q336" s="3"/>
      <c r="R336" s="3"/>
    </row>
    <row r="337" spans="1:18" s="11" customFormat="1" ht="26.25" customHeight="1">
      <c r="A337" s="168" t="s">
        <v>722</v>
      </c>
      <c r="B337" s="101" t="s">
        <v>723</v>
      </c>
      <c r="C337" s="102"/>
      <c r="D337" s="102">
        <v>88388</v>
      </c>
      <c r="E337" s="102"/>
      <c r="F337" s="102"/>
      <c r="G337" s="102"/>
      <c r="H337" s="102"/>
      <c r="I337" s="102"/>
      <c r="J337" s="102"/>
      <c r="K337" s="102">
        <f>SUM(C337:J337)</f>
        <v>88388</v>
      </c>
      <c r="L337" s="3"/>
      <c r="M337" s="3"/>
      <c r="N337" s="3"/>
      <c r="O337" s="3"/>
      <c r="P337" s="3"/>
      <c r="Q337" s="3"/>
      <c r="R337" s="3"/>
    </row>
    <row r="338" spans="1:18" s="11" customFormat="1" ht="16.5" customHeight="1">
      <c r="A338" s="182"/>
      <c r="B338" s="143" t="s">
        <v>448</v>
      </c>
      <c r="C338" s="120">
        <v>1500</v>
      </c>
      <c r="D338" s="120">
        <v>-1500</v>
      </c>
      <c r="E338" s="120"/>
      <c r="F338" s="120"/>
      <c r="G338" s="120"/>
      <c r="H338" s="120"/>
      <c r="I338" s="120"/>
      <c r="J338" s="120"/>
      <c r="K338" s="102">
        <f>SUM(C338:J338)</f>
        <v>0</v>
      </c>
      <c r="L338" s="3"/>
      <c r="M338" s="3"/>
      <c r="N338" s="3"/>
      <c r="O338" s="3"/>
      <c r="P338" s="3"/>
      <c r="Q338" s="3"/>
      <c r="R338" s="3"/>
    </row>
    <row r="339" spans="1:18" s="11" customFormat="1" ht="26.25" customHeight="1" thickBot="1">
      <c r="A339" s="202"/>
      <c r="B339" s="203" t="s">
        <v>724</v>
      </c>
      <c r="C339" s="204">
        <f>C337+C338</f>
        <v>1500</v>
      </c>
      <c r="D339" s="204">
        <f aca="true" t="shared" si="132" ref="D339:K339">D337+D338</f>
        <v>86888</v>
      </c>
      <c r="E339" s="204">
        <f t="shared" si="132"/>
        <v>0</v>
      </c>
      <c r="F339" s="204">
        <f t="shared" si="132"/>
        <v>0</v>
      </c>
      <c r="G339" s="204">
        <f t="shared" si="132"/>
        <v>0</v>
      </c>
      <c r="H339" s="204">
        <f t="shared" si="132"/>
        <v>0</v>
      </c>
      <c r="I339" s="204">
        <f t="shared" si="132"/>
        <v>0</v>
      </c>
      <c r="J339" s="204">
        <f t="shared" si="132"/>
        <v>0</v>
      </c>
      <c r="K339" s="204">
        <f t="shared" si="132"/>
        <v>88388</v>
      </c>
      <c r="L339" s="3"/>
      <c r="M339" s="3"/>
      <c r="N339" s="3"/>
      <c r="O339" s="3"/>
      <c r="P339" s="3"/>
      <c r="Q339" s="3"/>
      <c r="R339" s="3"/>
    </row>
    <row r="340" spans="1:18" ht="14.25" customHeight="1" thickTop="1">
      <c r="A340" s="205" t="s">
        <v>328</v>
      </c>
      <c r="B340" s="206" t="s">
        <v>31</v>
      </c>
      <c r="C340" s="207">
        <f>C343+C406+C475+C499+C550+C559</f>
        <v>1625304</v>
      </c>
      <c r="D340" s="207">
        <f aca="true" t="shared" si="133" ref="D340:K340">D343+D406+D475+D499+D550+D559</f>
        <v>938916</v>
      </c>
      <c r="E340" s="207">
        <f t="shared" si="133"/>
        <v>96000</v>
      </c>
      <c r="F340" s="207">
        <f t="shared" si="133"/>
        <v>0</v>
      </c>
      <c r="G340" s="207">
        <f t="shared" si="133"/>
        <v>102112</v>
      </c>
      <c r="H340" s="207">
        <f t="shared" si="133"/>
        <v>18500</v>
      </c>
      <c r="I340" s="207">
        <f t="shared" si="133"/>
        <v>1364</v>
      </c>
      <c r="J340" s="207">
        <f t="shared" si="133"/>
        <v>0</v>
      </c>
      <c r="K340" s="207">
        <f t="shared" si="133"/>
        <v>2782196</v>
      </c>
      <c r="L340" s="3"/>
      <c r="M340" s="3"/>
      <c r="N340" s="3"/>
      <c r="O340" s="3"/>
      <c r="P340" s="3"/>
      <c r="Q340" s="3"/>
      <c r="R340" s="3"/>
    </row>
    <row r="341" spans="1:18" s="11" customFormat="1" ht="14.25" customHeight="1">
      <c r="A341" s="208"/>
      <c r="B341" s="209" t="s">
        <v>448</v>
      </c>
      <c r="C341" s="126">
        <f>C344+C407+C476+C500+C551+C560</f>
        <v>-4715</v>
      </c>
      <c r="D341" s="126">
        <f aca="true" t="shared" si="134" ref="D341:K341">D344+D407+D476+D500+D551+D560</f>
        <v>179</v>
      </c>
      <c r="E341" s="126">
        <f t="shared" si="134"/>
        <v>-720</v>
      </c>
      <c r="F341" s="126">
        <f t="shared" si="134"/>
        <v>0</v>
      </c>
      <c r="G341" s="126">
        <f t="shared" si="134"/>
        <v>3230</v>
      </c>
      <c r="H341" s="126">
        <f t="shared" si="134"/>
        <v>-1000</v>
      </c>
      <c r="I341" s="126">
        <f t="shared" si="134"/>
        <v>0</v>
      </c>
      <c r="J341" s="126">
        <f t="shared" si="134"/>
        <v>0</v>
      </c>
      <c r="K341" s="126">
        <f t="shared" si="134"/>
        <v>-3026</v>
      </c>
      <c r="L341" s="3"/>
      <c r="M341" s="3"/>
      <c r="N341" s="3"/>
      <c r="O341" s="3"/>
      <c r="P341" s="3"/>
      <c r="Q341" s="3"/>
      <c r="R341" s="3"/>
    </row>
    <row r="342" spans="1:18" s="11" customFormat="1" ht="22.5" customHeight="1" thickBot="1">
      <c r="A342" s="210"/>
      <c r="B342" s="211" t="s">
        <v>542</v>
      </c>
      <c r="C342" s="212">
        <f>C340+C341</f>
        <v>1620589</v>
      </c>
      <c r="D342" s="212">
        <f aca="true" t="shared" si="135" ref="D342:K342">D340+D341</f>
        <v>939095</v>
      </c>
      <c r="E342" s="212">
        <f t="shared" si="135"/>
        <v>95280</v>
      </c>
      <c r="F342" s="212">
        <f t="shared" si="135"/>
        <v>0</v>
      </c>
      <c r="G342" s="212">
        <f t="shared" si="135"/>
        <v>105342</v>
      </c>
      <c r="H342" s="212">
        <f t="shared" si="135"/>
        <v>17500</v>
      </c>
      <c r="I342" s="212">
        <f t="shared" si="135"/>
        <v>1364</v>
      </c>
      <c r="J342" s="212">
        <f t="shared" si="135"/>
        <v>0</v>
      </c>
      <c r="K342" s="213">
        <f t="shared" si="135"/>
        <v>2779170</v>
      </c>
      <c r="L342" s="3"/>
      <c r="M342" s="3"/>
      <c r="N342" s="3"/>
      <c r="O342" s="3"/>
      <c r="P342" s="3"/>
      <c r="Q342" s="3"/>
      <c r="R342" s="3"/>
    </row>
    <row r="343" spans="1:18" s="11" customFormat="1" ht="14.25" customHeight="1" thickTop="1">
      <c r="A343" s="214" t="s">
        <v>32</v>
      </c>
      <c r="B343" s="158" t="s">
        <v>144</v>
      </c>
      <c r="C343" s="196">
        <f>C346+C349+C352+C355+C358+C403</f>
        <v>209691</v>
      </c>
      <c r="D343" s="196">
        <f aca="true" t="shared" si="136" ref="D343:K343">D346+D349+D352+D355+D358+D403</f>
        <v>206445</v>
      </c>
      <c r="E343" s="196">
        <f t="shared" si="136"/>
        <v>90000</v>
      </c>
      <c r="F343" s="196">
        <f t="shared" si="136"/>
        <v>0</v>
      </c>
      <c r="G343" s="196">
        <f t="shared" si="136"/>
        <v>18582</v>
      </c>
      <c r="H343" s="196">
        <f t="shared" si="136"/>
        <v>18500</v>
      </c>
      <c r="I343" s="196">
        <f t="shared" si="136"/>
        <v>0</v>
      </c>
      <c r="J343" s="196">
        <f t="shared" si="136"/>
        <v>0</v>
      </c>
      <c r="K343" s="196">
        <f t="shared" si="136"/>
        <v>543218</v>
      </c>
      <c r="L343" s="3"/>
      <c r="M343" s="3"/>
      <c r="N343" s="3"/>
      <c r="O343" s="3"/>
      <c r="P343" s="3"/>
      <c r="Q343" s="3"/>
      <c r="R343" s="3"/>
    </row>
    <row r="344" spans="1:18" s="11" customFormat="1" ht="14.25" customHeight="1">
      <c r="A344" s="215"/>
      <c r="B344" s="143" t="s">
        <v>448</v>
      </c>
      <c r="C344" s="216">
        <f>C347+C350+C353+C356+C359+C404</f>
        <v>7265</v>
      </c>
      <c r="D344" s="216">
        <f aca="true" t="shared" si="137" ref="D344:K344">D347+D350+D353+D356+D359+D404</f>
        <v>-1510</v>
      </c>
      <c r="E344" s="216">
        <f t="shared" si="137"/>
        <v>-720</v>
      </c>
      <c r="F344" s="216">
        <f t="shared" si="137"/>
        <v>0</v>
      </c>
      <c r="G344" s="216">
        <f t="shared" si="137"/>
        <v>2130</v>
      </c>
      <c r="H344" s="216">
        <f t="shared" si="137"/>
        <v>-1000</v>
      </c>
      <c r="I344" s="216">
        <f t="shared" si="137"/>
        <v>0</v>
      </c>
      <c r="J344" s="216">
        <f t="shared" si="137"/>
        <v>0</v>
      </c>
      <c r="K344" s="216">
        <f t="shared" si="137"/>
        <v>6165</v>
      </c>
      <c r="L344" s="3"/>
      <c r="M344" s="3"/>
      <c r="N344" s="3"/>
      <c r="O344" s="3"/>
      <c r="P344" s="3"/>
      <c r="Q344" s="3"/>
      <c r="R344" s="3"/>
    </row>
    <row r="345" spans="1:18" s="11" customFormat="1" ht="27.75" customHeight="1" thickBot="1">
      <c r="A345" s="217"/>
      <c r="B345" s="162" t="s">
        <v>513</v>
      </c>
      <c r="C345" s="199">
        <f>C343+C344</f>
        <v>216956</v>
      </c>
      <c r="D345" s="199">
        <f aca="true" t="shared" si="138" ref="D345:K345">D343+D344</f>
        <v>204935</v>
      </c>
      <c r="E345" s="199">
        <f t="shared" si="138"/>
        <v>89280</v>
      </c>
      <c r="F345" s="199">
        <f t="shared" si="138"/>
        <v>0</v>
      </c>
      <c r="G345" s="199">
        <f t="shared" si="138"/>
        <v>20712</v>
      </c>
      <c r="H345" s="199">
        <f t="shared" si="138"/>
        <v>17500</v>
      </c>
      <c r="I345" s="199">
        <f t="shared" si="138"/>
        <v>0</v>
      </c>
      <c r="J345" s="199">
        <f t="shared" si="138"/>
        <v>0</v>
      </c>
      <c r="K345" s="199">
        <f t="shared" si="138"/>
        <v>549383</v>
      </c>
      <c r="L345" s="3"/>
      <c r="M345" s="3"/>
      <c r="N345" s="3"/>
      <c r="O345" s="3"/>
      <c r="P345" s="3"/>
      <c r="Q345" s="3"/>
      <c r="R345" s="3"/>
    </row>
    <row r="346" spans="1:18" s="11" customFormat="1" ht="14.25" customHeight="1">
      <c r="A346" s="100" t="s">
        <v>32</v>
      </c>
      <c r="B346" s="100" t="s">
        <v>139</v>
      </c>
      <c r="C346" s="102"/>
      <c r="D346" s="144"/>
      <c r="E346" s="102">
        <v>90000</v>
      </c>
      <c r="F346" s="102"/>
      <c r="G346" s="102"/>
      <c r="H346" s="102"/>
      <c r="I346" s="102"/>
      <c r="J346" s="102"/>
      <c r="K346" s="102">
        <f>SUM(C346:J346)</f>
        <v>90000</v>
      </c>
      <c r="L346" s="3"/>
      <c r="M346" s="3"/>
      <c r="N346" s="3"/>
      <c r="O346" s="3"/>
      <c r="P346" s="3"/>
      <c r="Q346" s="3"/>
      <c r="R346" s="3"/>
    </row>
    <row r="347" spans="1:18" s="11" customFormat="1" ht="14.25" customHeight="1">
      <c r="A347" s="105"/>
      <c r="B347" s="143" t="s">
        <v>448</v>
      </c>
      <c r="C347" s="107"/>
      <c r="D347" s="145">
        <v>720</v>
      </c>
      <c r="E347" s="107">
        <v>-720</v>
      </c>
      <c r="F347" s="107"/>
      <c r="G347" s="107"/>
      <c r="H347" s="107"/>
      <c r="I347" s="107"/>
      <c r="J347" s="107"/>
      <c r="K347" s="102">
        <f>SUM(C347:J347)</f>
        <v>0</v>
      </c>
      <c r="L347" s="3"/>
      <c r="M347" s="3"/>
      <c r="N347" s="3"/>
      <c r="O347" s="3"/>
      <c r="P347" s="3"/>
      <c r="Q347" s="3"/>
      <c r="R347" s="3"/>
    </row>
    <row r="348" spans="1:18" s="11" customFormat="1" ht="14.25" customHeight="1" thickBot="1">
      <c r="A348" s="123"/>
      <c r="B348" s="123" t="s">
        <v>514</v>
      </c>
      <c r="C348" s="110">
        <f>C346+C347</f>
        <v>0</v>
      </c>
      <c r="D348" s="110">
        <f aca="true" t="shared" si="139" ref="D348:K348">D346+D347</f>
        <v>720</v>
      </c>
      <c r="E348" s="110">
        <f t="shared" si="139"/>
        <v>89280</v>
      </c>
      <c r="F348" s="110">
        <f t="shared" si="139"/>
        <v>0</v>
      </c>
      <c r="G348" s="110">
        <f t="shared" si="139"/>
        <v>0</v>
      </c>
      <c r="H348" s="110">
        <f t="shared" si="139"/>
        <v>0</v>
      </c>
      <c r="I348" s="110">
        <f t="shared" si="139"/>
        <v>0</v>
      </c>
      <c r="J348" s="110">
        <f t="shared" si="139"/>
        <v>0</v>
      </c>
      <c r="K348" s="110">
        <f t="shared" si="139"/>
        <v>90000</v>
      </c>
      <c r="L348" s="3"/>
      <c r="M348" s="3"/>
      <c r="N348" s="3"/>
      <c r="O348" s="3"/>
      <c r="P348" s="3"/>
      <c r="Q348" s="3"/>
      <c r="R348" s="3"/>
    </row>
    <row r="349" spans="1:18" s="11" customFormat="1" ht="14.25" customHeight="1">
      <c r="A349" s="147" t="s">
        <v>32</v>
      </c>
      <c r="B349" s="100" t="s">
        <v>96</v>
      </c>
      <c r="C349" s="102"/>
      <c r="D349" s="144">
        <v>6200</v>
      </c>
      <c r="E349" s="102"/>
      <c r="F349" s="102"/>
      <c r="G349" s="102"/>
      <c r="H349" s="102"/>
      <c r="I349" s="102"/>
      <c r="J349" s="102"/>
      <c r="K349" s="102">
        <f>SUM(C349:J349)</f>
        <v>6200</v>
      </c>
      <c r="L349" s="3"/>
      <c r="M349" s="3"/>
      <c r="N349" s="3"/>
      <c r="O349" s="3"/>
      <c r="P349" s="3"/>
      <c r="Q349" s="3"/>
      <c r="R349" s="3"/>
    </row>
    <row r="350" spans="1:18" s="11" customFormat="1" ht="14.25" customHeight="1">
      <c r="A350" s="218"/>
      <c r="B350" s="143" t="s">
        <v>448</v>
      </c>
      <c r="C350" s="107"/>
      <c r="D350" s="145"/>
      <c r="E350" s="107"/>
      <c r="F350" s="107"/>
      <c r="G350" s="107"/>
      <c r="H350" s="107"/>
      <c r="I350" s="107"/>
      <c r="J350" s="107"/>
      <c r="K350" s="102">
        <f>SUM(C350:J350)</f>
        <v>0</v>
      </c>
      <c r="L350" s="3"/>
      <c r="M350" s="3"/>
      <c r="N350" s="3"/>
      <c r="O350" s="3"/>
      <c r="P350" s="3"/>
      <c r="Q350" s="3"/>
      <c r="R350" s="3"/>
    </row>
    <row r="351" spans="1:18" s="11" customFormat="1" ht="14.25" customHeight="1" thickBot="1">
      <c r="A351" s="219"/>
      <c r="B351" s="123" t="s">
        <v>515</v>
      </c>
      <c r="C351" s="110">
        <f>C349+C350</f>
        <v>0</v>
      </c>
      <c r="D351" s="110">
        <f aca="true" t="shared" si="140" ref="D351:K351">D349+D350</f>
        <v>6200</v>
      </c>
      <c r="E351" s="110">
        <f t="shared" si="140"/>
        <v>0</v>
      </c>
      <c r="F351" s="110">
        <f t="shared" si="140"/>
        <v>0</v>
      </c>
      <c r="G351" s="110">
        <f t="shared" si="140"/>
        <v>0</v>
      </c>
      <c r="H351" s="110">
        <f t="shared" si="140"/>
        <v>0</v>
      </c>
      <c r="I351" s="110">
        <f t="shared" si="140"/>
        <v>0</v>
      </c>
      <c r="J351" s="110">
        <f t="shared" si="140"/>
        <v>0</v>
      </c>
      <c r="K351" s="110">
        <f t="shared" si="140"/>
        <v>6200</v>
      </c>
      <c r="L351" s="3"/>
      <c r="M351" s="3"/>
      <c r="N351" s="3"/>
      <c r="O351" s="3"/>
      <c r="P351" s="3"/>
      <c r="Q351" s="3"/>
      <c r="R351" s="3"/>
    </row>
    <row r="352" spans="1:18" s="11" customFormat="1" ht="14.25" customHeight="1">
      <c r="A352" s="147" t="s">
        <v>32</v>
      </c>
      <c r="B352" s="100" t="s">
        <v>98</v>
      </c>
      <c r="C352" s="102"/>
      <c r="D352" s="102"/>
      <c r="E352" s="102"/>
      <c r="F352" s="102"/>
      <c r="G352" s="102"/>
      <c r="H352" s="102">
        <v>18500</v>
      </c>
      <c r="I352" s="102"/>
      <c r="J352" s="102"/>
      <c r="K352" s="102">
        <f>SUM(C352:J352)</f>
        <v>18500</v>
      </c>
      <c r="L352" s="3"/>
      <c r="M352" s="3"/>
      <c r="N352" s="3"/>
      <c r="O352" s="3"/>
      <c r="P352" s="3"/>
      <c r="Q352" s="3"/>
      <c r="R352" s="3"/>
    </row>
    <row r="353" spans="1:18" s="11" customFormat="1" ht="14.25" customHeight="1">
      <c r="A353" s="218"/>
      <c r="B353" s="143" t="s">
        <v>448</v>
      </c>
      <c r="C353" s="107">
        <v>1000</v>
      </c>
      <c r="D353" s="107"/>
      <c r="E353" s="107"/>
      <c r="F353" s="107"/>
      <c r="G353" s="107"/>
      <c r="H353" s="107">
        <v>-1000</v>
      </c>
      <c r="I353" s="107"/>
      <c r="J353" s="107"/>
      <c r="K353" s="102">
        <f>SUM(C353:J353)</f>
        <v>0</v>
      </c>
      <c r="L353" s="3"/>
      <c r="M353" s="3"/>
      <c r="N353" s="3"/>
      <c r="O353" s="3"/>
      <c r="P353" s="3"/>
      <c r="Q353" s="3"/>
      <c r="R353" s="3"/>
    </row>
    <row r="354" spans="1:18" s="11" customFormat="1" ht="14.25" customHeight="1" thickBot="1">
      <c r="A354" s="219"/>
      <c r="B354" s="123" t="s">
        <v>516</v>
      </c>
      <c r="C354" s="110">
        <f>C352+C353</f>
        <v>1000</v>
      </c>
      <c r="D354" s="110">
        <f aca="true" t="shared" si="141" ref="D354:K354">D352+D353</f>
        <v>0</v>
      </c>
      <c r="E354" s="110">
        <f t="shared" si="141"/>
        <v>0</v>
      </c>
      <c r="F354" s="110">
        <f t="shared" si="141"/>
        <v>0</v>
      </c>
      <c r="G354" s="110">
        <f t="shared" si="141"/>
        <v>0</v>
      </c>
      <c r="H354" s="110">
        <f t="shared" si="141"/>
        <v>17500</v>
      </c>
      <c r="I354" s="110">
        <f t="shared" si="141"/>
        <v>0</v>
      </c>
      <c r="J354" s="110">
        <f t="shared" si="141"/>
        <v>0</v>
      </c>
      <c r="K354" s="110">
        <f t="shared" si="141"/>
        <v>18500</v>
      </c>
      <c r="L354" s="3"/>
      <c r="M354" s="3"/>
      <c r="N354" s="3"/>
      <c r="O354" s="3"/>
      <c r="P354" s="3"/>
      <c r="Q354" s="3"/>
      <c r="R354" s="3"/>
    </row>
    <row r="355" spans="1:18" s="11" customFormat="1" ht="14.25" customHeight="1">
      <c r="A355" s="147" t="s">
        <v>32</v>
      </c>
      <c r="B355" s="100" t="s">
        <v>108</v>
      </c>
      <c r="C355" s="189"/>
      <c r="D355" s="144">
        <v>27833</v>
      </c>
      <c r="E355" s="102"/>
      <c r="F355" s="102"/>
      <c r="G355" s="102"/>
      <c r="H355" s="102"/>
      <c r="I355" s="102"/>
      <c r="J355" s="102"/>
      <c r="K355" s="102">
        <f>SUM(C355:J355)</f>
        <v>27833</v>
      </c>
      <c r="L355" s="3"/>
      <c r="M355" s="3"/>
      <c r="N355" s="3"/>
      <c r="O355" s="3"/>
      <c r="P355" s="3"/>
      <c r="Q355" s="3"/>
      <c r="R355" s="3"/>
    </row>
    <row r="356" spans="1:18" s="11" customFormat="1" ht="14.25" customHeight="1">
      <c r="A356" s="218"/>
      <c r="B356" s="143" t="s">
        <v>448</v>
      </c>
      <c r="C356" s="102"/>
      <c r="D356" s="145"/>
      <c r="E356" s="107"/>
      <c r="F356" s="107"/>
      <c r="G356" s="107"/>
      <c r="H356" s="107"/>
      <c r="I356" s="107"/>
      <c r="J356" s="107"/>
      <c r="K356" s="102">
        <f>SUM(C356:J356)</f>
        <v>0</v>
      </c>
      <c r="L356" s="3"/>
      <c r="M356" s="3"/>
      <c r="N356" s="3"/>
      <c r="O356" s="3"/>
      <c r="P356" s="3"/>
      <c r="Q356" s="3"/>
      <c r="R356" s="3"/>
    </row>
    <row r="357" spans="1:18" s="11" customFormat="1" ht="14.25" customHeight="1" thickBot="1">
      <c r="A357" s="219"/>
      <c r="B357" s="123" t="s">
        <v>663</v>
      </c>
      <c r="C357" s="110">
        <f>C355+C356</f>
        <v>0</v>
      </c>
      <c r="D357" s="110">
        <f aca="true" t="shared" si="142" ref="D357:K357">D355+D356</f>
        <v>27833</v>
      </c>
      <c r="E357" s="110">
        <f t="shared" si="142"/>
        <v>0</v>
      </c>
      <c r="F357" s="110">
        <f t="shared" si="142"/>
        <v>0</v>
      </c>
      <c r="G357" s="110">
        <f t="shared" si="142"/>
        <v>0</v>
      </c>
      <c r="H357" s="110">
        <f t="shared" si="142"/>
        <v>0</v>
      </c>
      <c r="I357" s="110">
        <f t="shared" si="142"/>
        <v>0</v>
      </c>
      <c r="J357" s="110">
        <f t="shared" si="142"/>
        <v>0</v>
      </c>
      <c r="K357" s="110">
        <f t="shared" si="142"/>
        <v>27833</v>
      </c>
      <c r="L357" s="3"/>
      <c r="M357" s="3"/>
      <c r="N357" s="3"/>
      <c r="O357" s="3"/>
      <c r="P357" s="3"/>
      <c r="Q357" s="3"/>
      <c r="R357" s="3"/>
    </row>
    <row r="358" spans="1:18" s="11" customFormat="1" ht="14.25" customHeight="1">
      <c r="A358" s="100" t="s">
        <v>32</v>
      </c>
      <c r="B358" s="158" t="s">
        <v>87</v>
      </c>
      <c r="C358" s="220">
        <f>C361+C364+C367+C370+C373+C376+C379+C382+C385+C388+C391+C394+C397+C400</f>
        <v>88525</v>
      </c>
      <c r="D358" s="220">
        <f>D361+D364+D367+D370+D373+D376+D379+D382+D385+D388+D391+D394+D397+D400</f>
        <v>105587</v>
      </c>
      <c r="E358" s="220">
        <f aca="true" t="shared" si="143" ref="E358:J358">E361+E364+E367+E370+E373+E376+E379+E382+E385+E388+E391+E394+E397+E400</f>
        <v>0</v>
      </c>
      <c r="F358" s="220">
        <f t="shared" si="143"/>
        <v>0</v>
      </c>
      <c r="G358" s="220">
        <f t="shared" si="143"/>
        <v>17182</v>
      </c>
      <c r="H358" s="220">
        <f t="shared" si="143"/>
        <v>0</v>
      </c>
      <c r="I358" s="220">
        <f t="shared" si="143"/>
        <v>0</v>
      </c>
      <c r="J358" s="220">
        <f t="shared" si="143"/>
        <v>0</v>
      </c>
      <c r="K358" s="102">
        <f>SUM(C358:J358)</f>
        <v>211294</v>
      </c>
      <c r="L358" s="3"/>
      <c r="M358" s="3"/>
      <c r="N358" s="3"/>
      <c r="O358" s="3"/>
      <c r="P358" s="3"/>
      <c r="Q358" s="3"/>
      <c r="R358" s="3"/>
    </row>
    <row r="359" spans="1:18" s="11" customFormat="1" ht="14.25" customHeight="1">
      <c r="A359" s="105"/>
      <c r="B359" s="143" t="s">
        <v>448</v>
      </c>
      <c r="C359" s="221">
        <f>C362+C365+C368+C371+C374+C377+C380+C383+C386+C389+C392+C395+C398+C401</f>
        <v>6265</v>
      </c>
      <c r="D359" s="221">
        <f aca="true" t="shared" si="144" ref="D359:J359">D362+D365+D368+D371+D374+D377+D380+D383+D386+D389+D392+D395+D398+D401</f>
        <v>-2230</v>
      </c>
      <c r="E359" s="221">
        <f t="shared" si="144"/>
        <v>0</v>
      </c>
      <c r="F359" s="221">
        <f t="shared" si="144"/>
        <v>0</v>
      </c>
      <c r="G359" s="221">
        <f t="shared" si="144"/>
        <v>2130</v>
      </c>
      <c r="H359" s="221">
        <f t="shared" si="144"/>
        <v>0</v>
      </c>
      <c r="I359" s="221">
        <f t="shared" si="144"/>
        <v>0</v>
      </c>
      <c r="J359" s="221">
        <f t="shared" si="144"/>
        <v>0</v>
      </c>
      <c r="K359" s="221">
        <f>K362+K365+K368+K371+K374+K377+K380+K383+K386+K389+K392+K395+K398+K401</f>
        <v>6165</v>
      </c>
      <c r="L359" s="3"/>
      <c r="M359" s="3"/>
      <c r="N359" s="3"/>
      <c r="O359" s="3"/>
      <c r="P359" s="3"/>
      <c r="Q359" s="3"/>
      <c r="R359" s="3"/>
    </row>
    <row r="360" spans="1:18" s="11" customFormat="1" ht="27" customHeight="1" thickBot="1">
      <c r="A360" s="123"/>
      <c r="B360" s="162" t="s">
        <v>517</v>
      </c>
      <c r="C360" s="222">
        <f>C358+C359</f>
        <v>94790</v>
      </c>
      <c r="D360" s="222">
        <f aca="true" t="shared" si="145" ref="D360:K360">D358+D359</f>
        <v>103357</v>
      </c>
      <c r="E360" s="222">
        <f t="shared" si="145"/>
        <v>0</v>
      </c>
      <c r="F360" s="222">
        <f t="shared" si="145"/>
        <v>0</v>
      </c>
      <c r="G360" s="222">
        <f t="shared" si="145"/>
        <v>19312</v>
      </c>
      <c r="H360" s="222">
        <f t="shared" si="145"/>
        <v>0</v>
      </c>
      <c r="I360" s="222">
        <f t="shared" si="145"/>
        <v>0</v>
      </c>
      <c r="J360" s="222">
        <f t="shared" si="145"/>
        <v>0</v>
      </c>
      <c r="K360" s="222">
        <f t="shared" si="145"/>
        <v>217459</v>
      </c>
      <c r="L360" s="3"/>
      <c r="M360" s="3"/>
      <c r="N360" s="3"/>
      <c r="O360" s="3"/>
      <c r="P360" s="3"/>
      <c r="Q360" s="3"/>
      <c r="R360" s="3"/>
    </row>
    <row r="361" spans="1:18" ht="14.25" customHeight="1">
      <c r="A361" s="100"/>
      <c r="B361" s="101" t="s">
        <v>127</v>
      </c>
      <c r="C361" s="102">
        <v>4328</v>
      </c>
      <c r="D361" s="102">
        <v>2260</v>
      </c>
      <c r="E361" s="102"/>
      <c r="F361" s="102"/>
      <c r="G361" s="102">
        <v>700</v>
      </c>
      <c r="H361" s="102"/>
      <c r="I361" s="102"/>
      <c r="J361" s="102"/>
      <c r="K361" s="102">
        <f>SUM(C361:J361)</f>
        <v>7288</v>
      </c>
      <c r="L361" s="3"/>
      <c r="M361" s="3"/>
      <c r="N361" s="3"/>
      <c r="O361" s="3"/>
      <c r="P361" s="3"/>
      <c r="Q361" s="3"/>
      <c r="R361" s="3"/>
    </row>
    <row r="362" spans="1:18" s="11" customFormat="1" ht="14.25" customHeight="1">
      <c r="A362" s="105"/>
      <c r="B362" s="143" t="s">
        <v>448</v>
      </c>
      <c r="C362" s="107"/>
      <c r="D362" s="107"/>
      <c r="E362" s="107"/>
      <c r="F362" s="107"/>
      <c r="G362" s="107"/>
      <c r="H362" s="107"/>
      <c r="I362" s="107"/>
      <c r="J362" s="107"/>
      <c r="K362" s="102">
        <f>SUM(C362:J362)</f>
        <v>0</v>
      </c>
      <c r="L362" s="3"/>
      <c r="M362" s="3"/>
      <c r="N362" s="3"/>
      <c r="O362" s="3"/>
      <c r="P362" s="3"/>
      <c r="Q362" s="3"/>
      <c r="R362" s="3"/>
    </row>
    <row r="363" spans="1:18" s="11" customFormat="1" ht="14.25" customHeight="1" thickBot="1">
      <c r="A363" s="108"/>
      <c r="B363" s="109" t="s">
        <v>479</v>
      </c>
      <c r="C363" s="110">
        <f>C361+C362</f>
        <v>4328</v>
      </c>
      <c r="D363" s="110">
        <f aca="true" t="shared" si="146" ref="D363:K363">D361+D362</f>
        <v>2260</v>
      </c>
      <c r="E363" s="110">
        <f t="shared" si="146"/>
        <v>0</v>
      </c>
      <c r="F363" s="110">
        <f t="shared" si="146"/>
        <v>0</v>
      </c>
      <c r="G363" s="110">
        <f t="shared" si="146"/>
        <v>700</v>
      </c>
      <c r="H363" s="110">
        <f t="shared" si="146"/>
        <v>0</v>
      </c>
      <c r="I363" s="110">
        <f t="shared" si="146"/>
        <v>0</v>
      </c>
      <c r="J363" s="110">
        <f t="shared" si="146"/>
        <v>0</v>
      </c>
      <c r="K363" s="110">
        <f t="shared" si="146"/>
        <v>7288</v>
      </c>
      <c r="L363" s="3"/>
      <c r="M363" s="3"/>
      <c r="N363" s="3"/>
      <c r="O363" s="3"/>
      <c r="P363" s="3"/>
      <c r="Q363" s="3"/>
      <c r="R363" s="3"/>
    </row>
    <row r="364" spans="1:18" ht="14.25" customHeight="1">
      <c r="A364" s="130"/>
      <c r="B364" s="101" t="s">
        <v>145</v>
      </c>
      <c r="C364" s="102">
        <v>6537</v>
      </c>
      <c r="D364" s="102">
        <v>4820</v>
      </c>
      <c r="E364" s="102"/>
      <c r="F364" s="102"/>
      <c r="G364" s="102">
        <v>500</v>
      </c>
      <c r="H364" s="102"/>
      <c r="I364" s="102"/>
      <c r="J364" s="102"/>
      <c r="K364" s="102">
        <f>SUM(C364:J364)</f>
        <v>11857</v>
      </c>
      <c r="L364" s="3"/>
      <c r="M364" s="3"/>
      <c r="N364" s="3"/>
      <c r="O364" s="3"/>
      <c r="P364" s="3"/>
      <c r="Q364" s="3"/>
      <c r="R364" s="3"/>
    </row>
    <row r="365" spans="1:18" s="11" customFormat="1" ht="14.25" customHeight="1">
      <c r="A365" s="142"/>
      <c r="B365" s="143" t="s">
        <v>448</v>
      </c>
      <c r="C365" s="107"/>
      <c r="D365" s="107"/>
      <c r="E365" s="107"/>
      <c r="F365" s="107"/>
      <c r="G365" s="107"/>
      <c r="H365" s="107"/>
      <c r="I365" s="107"/>
      <c r="J365" s="107"/>
      <c r="K365" s="102">
        <f>SUM(C365:J365)</f>
        <v>0</v>
      </c>
      <c r="L365" s="3"/>
      <c r="M365" s="3"/>
      <c r="N365" s="3"/>
      <c r="O365" s="3"/>
      <c r="P365" s="3"/>
      <c r="Q365" s="3"/>
      <c r="R365" s="3"/>
    </row>
    <row r="366" spans="1:18" s="11" customFormat="1" ht="15" customHeight="1" thickBot="1">
      <c r="A366" s="134"/>
      <c r="B366" s="109" t="s">
        <v>518</v>
      </c>
      <c r="C366" s="110">
        <f>C364+C365</f>
        <v>6537</v>
      </c>
      <c r="D366" s="110">
        <f aca="true" t="shared" si="147" ref="D366:K366">D364+D365</f>
        <v>4820</v>
      </c>
      <c r="E366" s="110">
        <f t="shared" si="147"/>
        <v>0</v>
      </c>
      <c r="F366" s="110">
        <f t="shared" si="147"/>
        <v>0</v>
      </c>
      <c r="G366" s="110">
        <f t="shared" si="147"/>
        <v>500</v>
      </c>
      <c r="H366" s="110">
        <f t="shared" si="147"/>
        <v>0</v>
      </c>
      <c r="I366" s="110">
        <f t="shared" si="147"/>
        <v>0</v>
      </c>
      <c r="J366" s="110">
        <f t="shared" si="147"/>
        <v>0</v>
      </c>
      <c r="K366" s="110">
        <f t="shared" si="147"/>
        <v>11857</v>
      </c>
      <c r="L366" s="3"/>
      <c r="M366" s="3"/>
      <c r="N366" s="3"/>
      <c r="O366" s="3"/>
      <c r="P366" s="3"/>
      <c r="Q366" s="3"/>
      <c r="R366" s="3"/>
    </row>
    <row r="367" spans="1:18" ht="14.25" customHeight="1">
      <c r="A367" s="130"/>
      <c r="B367" s="101" t="s">
        <v>129</v>
      </c>
      <c r="C367" s="102">
        <v>2546</v>
      </c>
      <c r="D367" s="102">
        <v>7795</v>
      </c>
      <c r="E367" s="102"/>
      <c r="F367" s="102"/>
      <c r="G367" s="102">
        <v>280</v>
      </c>
      <c r="H367" s="102"/>
      <c r="I367" s="102"/>
      <c r="J367" s="102"/>
      <c r="K367" s="102">
        <f>SUM(C367:J367)</f>
        <v>10621</v>
      </c>
      <c r="L367" s="3"/>
      <c r="M367" s="3"/>
      <c r="N367" s="3"/>
      <c r="O367" s="3"/>
      <c r="P367" s="3"/>
      <c r="Q367" s="3"/>
      <c r="R367" s="3"/>
    </row>
    <row r="368" spans="1:18" s="11" customFormat="1" ht="14.25" customHeight="1">
      <c r="A368" s="142"/>
      <c r="B368" s="143" t="s">
        <v>448</v>
      </c>
      <c r="C368" s="107"/>
      <c r="D368" s="107"/>
      <c r="E368" s="107"/>
      <c r="F368" s="107"/>
      <c r="G368" s="107"/>
      <c r="H368" s="107"/>
      <c r="I368" s="107"/>
      <c r="J368" s="107"/>
      <c r="K368" s="102">
        <f>SUM(C368:J368)</f>
        <v>0</v>
      </c>
      <c r="L368" s="3"/>
      <c r="M368" s="3"/>
      <c r="N368" s="3"/>
      <c r="O368" s="3"/>
      <c r="P368" s="3"/>
      <c r="Q368" s="3"/>
      <c r="R368" s="3"/>
    </row>
    <row r="369" spans="1:18" s="11" customFormat="1" ht="15.75" customHeight="1" thickBot="1">
      <c r="A369" s="134"/>
      <c r="B369" s="109" t="s">
        <v>481</v>
      </c>
      <c r="C369" s="110">
        <f>C367+C368</f>
        <v>2546</v>
      </c>
      <c r="D369" s="110">
        <f aca="true" t="shared" si="148" ref="D369:K369">D367+D368</f>
        <v>7795</v>
      </c>
      <c r="E369" s="110">
        <f t="shared" si="148"/>
        <v>0</v>
      </c>
      <c r="F369" s="110">
        <f t="shared" si="148"/>
        <v>0</v>
      </c>
      <c r="G369" s="110">
        <f t="shared" si="148"/>
        <v>280</v>
      </c>
      <c r="H369" s="110">
        <f t="shared" si="148"/>
        <v>0</v>
      </c>
      <c r="I369" s="110">
        <f t="shared" si="148"/>
        <v>0</v>
      </c>
      <c r="J369" s="110">
        <f t="shared" si="148"/>
        <v>0</v>
      </c>
      <c r="K369" s="110">
        <f t="shared" si="148"/>
        <v>10621</v>
      </c>
      <c r="L369" s="3"/>
      <c r="M369" s="3"/>
      <c r="N369" s="3"/>
      <c r="O369" s="3"/>
      <c r="P369" s="3"/>
      <c r="Q369" s="3"/>
      <c r="R369" s="3"/>
    </row>
    <row r="370" spans="1:18" ht="14.25" customHeight="1">
      <c r="A370" s="130"/>
      <c r="B370" s="101" t="s">
        <v>130</v>
      </c>
      <c r="C370" s="102">
        <v>2266</v>
      </c>
      <c r="D370" s="102">
        <v>6130</v>
      </c>
      <c r="E370" s="102"/>
      <c r="F370" s="102"/>
      <c r="G370" s="102"/>
      <c r="H370" s="102"/>
      <c r="I370" s="102"/>
      <c r="J370" s="102"/>
      <c r="K370" s="102">
        <f>SUM(C370:J370)</f>
        <v>8396</v>
      </c>
      <c r="L370" s="3"/>
      <c r="M370" s="3"/>
      <c r="N370" s="3"/>
      <c r="O370" s="3"/>
      <c r="P370" s="3"/>
      <c r="Q370" s="3"/>
      <c r="R370" s="3"/>
    </row>
    <row r="371" spans="1:18" s="11" customFormat="1" ht="14.25" customHeight="1">
      <c r="A371" s="142"/>
      <c r="B371" s="143" t="s">
        <v>448</v>
      </c>
      <c r="C371" s="107"/>
      <c r="D371" s="107"/>
      <c r="E371" s="107"/>
      <c r="F371" s="107"/>
      <c r="G371" s="107"/>
      <c r="H371" s="107"/>
      <c r="I371" s="107"/>
      <c r="J371" s="107"/>
      <c r="K371" s="102">
        <f>SUM(C371:J371)</f>
        <v>0</v>
      </c>
      <c r="L371" s="3"/>
      <c r="M371" s="3"/>
      <c r="N371" s="3"/>
      <c r="O371" s="3"/>
      <c r="P371" s="3"/>
      <c r="Q371" s="3"/>
      <c r="R371" s="3"/>
    </row>
    <row r="372" spans="1:18" s="11" customFormat="1" ht="14.25" customHeight="1" thickBot="1">
      <c r="A372" s="134"/>
      <c r="B372" s="109" t="s">
        <v>488</v>
      </c>
      <c r="C372" s="110">
        <f>C370+C371</f>
        <v>2266</v>
      </c>
      <c r="D372" s="110">
        <f aca="true" t="shared" si="149" ref="D372:K372">D370+D371</f>
        <v>6130</v>
      </c>
      <c r="E372" s="110">
        <f t="shared" si="149"/>
        <v>0</v>
      </c>
      <c r="F372" s="110">
        <f t="shared" si="149"/>
        <v>0</v>
      </c>
      <c r="G372" s="110">
        <f t="shared" si="149"/>
        <v>0</v>
      </c>
      <c r="H372" s="110">
        <f t="shared" si="149"/>
        <v>0</v>
      </c>
      <c r="I372" s="110">
        <f t="shared" si="149"/>
        <v>0</v>
      </c>
      <c r="J372" s="110">
        <f t="shared" si="149"/>
        <v>0</v>
      </c>
      <c r="K372" s="110">
        <f t="shared" si="149"/>
        <v>8396</v>
      </c>
      <c r="L372" s="3"/>
      <c r="M372" s="3"/>
      <c r="N372" s="3"/>
      <c r="O372" s="3"/>
      <c r="P372" s="3"/>
      <c r="Q372" s="3"/>
      <c r="R372" s="3"/>
    </row>
    <row r="373" spans="1:18" s="10" customFormat="1" ht="14.25" customHeight="1">
      <c r="A373" s="130"/>
      <c r="B373" s="101" t="s">
        <v>131</v>
      </c>
      <c r="C373" s="102">
        <v>11548</v>
      </c>
      <c r="D373" s="102">
        <v>8731</v>
      </c>
      <c r="E373" s="102"/>
      <c r="F373" s="102"/>
      <c r="G373" s="102">
        <v>4880</v>
      </c>
      <c r="H373" s="102"/>
      <c r="I373" s="102"/>
      <c r="J373" s="102"/>
      <c r="K373" s="102">
        <f>SUM(C373:J373)</f>
        <v>25159</v>
      </c>
      <c r="L373" s="3"/>
      <c r="M373" s="3"/>
      <c r="N373" s="3"/>
      <c r="O373" s="3"/>
      <c r="P373" s="3"/>
      <c r="Q373" s="3"/>
      <c r="R373" s="3"/>
    </row>
    <row r="374" spans="1:18" s="11" customFormat="1" ht="14.25" customHeight="1">
      <c r="A374" s="142"/>
      <c r="B374" s="143" t="s">
        <v>448</v>
      </c>
      <c r="C374" s="107"/>
      <c r="D374" s="107">
        <v>-2230</v>
      </c>
      <c r="E374" s="107"/>
      <c r="F374" s="107"/>
      <c r="G374" s="107">
        <v>2130</v>
      </c>
      <c r="H374" s="107"/>
      <c r="I374" s="107"/>
      <c r="J374" s="107"/>
      <c r="K374" s="102">
        <f>SUM(C374:J374)</f>
        <v>-100</v>
      </c>
      <c r="L374" s="3"/>
      <c r="M374" s="3"/>
      <c r="N374" s="3"/>
      <c r="O374" s="3"/>
      <c r="P374" s="3"/>
      <c r="Q374" s="3"/>
      <c r="R374" s="3"/>
    </row>
    <row r="375" spans="1:18" s="11" customFormat="1" ht="14.25" customHeight="1" thickBot="1">
      <c r="A375" s="134"/>
      <c r="B375" s="109" t="s">
        <v>482</v>
      </c>
      <c r="C375" s="110">
        <f>C373+C374</f>
        <v>11548</v>
      </c>
      <c r="D375" s="110">
        <f aca="true" t="shared" si="150" ref="D375:K375">D373+D374</f>
        <v>6501</v>
      </c>
      <c r="E375" s="110">
        <f t="shared" si="150"/>
        <v>0</v>
      </c>
      <c r="F375" s="110">
        <f t="shared" si="150"/>
        <v>0</v>
      </c>
      <c r="G375" s="110">
        <f t="shared" si="150"/>
        <v>7010</v>
      </c>
      <c r="H375" s="110">
        <f t="shared" si="150"/>
        <v>0</v>
      </c>
      <c r="I375" s="110">
        <f t="shared" si="150"/>
        <v>0</v>
      </c>
      <c r="J375" s="110">
        <f t="shared" si="150"/>
        <v>0</v>
      </c>
      <c r="K375" s="110">
        <f t="shared" si="150"/>
        <v>25059</v>
      </c>
      <c r="L375" s="3"/>
      <c r="M375" s="3"/>
      <c r="N375" s="3"/>
      <c r="O375" s="3"/>
      <c r="P375" s="3"/>
      <c r="Q375" s="3"/>
      <c r="R375" s="3"/>
    </row>
    <row r="376" spans="1:18" ht="14.25" customHeight="1">
      <c r="A376" s="130"/>
      <c r="B376" s="101" t="s">
        <v>132</v>
      </c>
      <c r="C376" s="102">
        <v>3185</v>
      </c>
      <c r="D376" s="102">
        <v>5600</v>
      </c>
      <c r="E376" s="102"/>
      <c r="F376" s="102"/>
      <c r="G376" s="102">
        <v>2965</v>
      </c>
      <c r="H376" s="102"/>
      <c r="I376" s="102"/>
      <c r="J376" s="102"/>
      <c r="K376" s="102">
        <f>SUM(C376:J376)</f>
        <v>11750</v>
      </c>
      <c r="L376" s="3"/>
      <c r="M376" s="3"/>
      <c r="N376" s="3"/>
      <c r="O376" s="3"/>
      <c r="P376" s="3"/>
      <c r="Q376" s="3"/>
      <c r="R376" s="3"/>
    </row>
    <row r="377" spans="1:18" s="11" customFormat="1" ht="14.25" customHeight="1">
      <c r="A377" s="142"/>
      <c r="B377" s="143" t="s">
        <v>448</v>
      </c>
      <c r="C377" s="107"/>
      <c r="D377" s="107"/>
      <c r="E377" s="107"/>
      <c r="F377" s="107"/>
      <c r="G377" s="107"/>
      <c r="H377" s="107"/>
      <c r="I377" s="107"/>
      <c r="J377" s="107"/>
      <c r="K377" s="102">
        <f>SUM(C377:J377)</f>
        <v>0</v>
      </c>
      <c r="L377" s="3"/>
      <c r="M377" s="3"/>
      <c r="N377" s="3"/>
      <c r="O377" s="3"/>
      <c r="P377" s="3"/>
      <c r="Q377" s="3"/>
      <c r="R377" s="3"/>
    </row>
    <row r="378" spans="1:18" s="11" customFormat="1" ht="14.25" customHeight="1" thickBot="1">
      <c r="A378" s="134"/>
      <c r="B378" s="109" t="s">
        <v>489</v>
      </c>
      <c r="C378" s="110">
        <f>C376+C377</f>
        <v>3185</v>
      </c>
      <c r="D378" s="110">
        <f aca="true" t="shared" si="151" ref="D378:K378">D376+D377</f>
        <v>5600</v>
      </c>
      <c r="E378" s="110">
        <f t="shared" si="151"/>
        <v>0</v>
      </c>
      <c r="F378" s="110">
        <f t="shared" si="151"/>
        <v>0</v>
      </c>
      <c r="G378" s="110">
        <f t="shared" si="151"/>
        <v>2965</v>
      </c>
      <c r="H378" s="110">
        <f t="shared" si="151"/>
        <v>0</v>
      </c>
      <c r="I378" s="110">
        <f t="shared" si="151"/>
        <v>0</v>
      </c>
      <c r="J378" s="110">
        <f t="shared" si="151"/>
        <v>0</v>
      </c>
      <c r="K378" s="110">
        <f t="shared" si="151"/>
        <v>11750</v>
      </c>
      <c r="L378" s="3"/>
      <c r="M378" s="3"/>
      <c r="N378" s="3"/>
      <c r="O378" s="3"/>
      <c r="P378" s="3"/>
      <c r="Q378" s="3"/>
      <c r="R378" s="3"/>
    </row>
    <row r="379" spans="1:18" ht="14.25" customHeight="1">
      <c r="A379" s="130"/>
      <c r="B379" s="101" t="s">
        <v>140</v>
      </c>
      <c r="C379" s="102">
        <v>4726</v>
      </c>
      <c r="D379" s="102">
        <v>3815</v>
      </c>
      <c r="E379" s="102"/>
      <c r="F379" s="102"/>
      <c r="G379" s="102"/>
      <c r="H379" s="102"/>
      <c r="I379" s="102"/>
      <c r="J379" s="102"/>
      <c r="K379" s="102">
        <f>SUM(C379:J379)</f>
        <v>8541</v>
      </c>
      <c r="L379" s="3"/>
      <c r="M379" s="3"/>
      <c r="N379" s="3"/>
      <c r="O379" s="3"/>
      <c r="P379" s="3"/>
      <c r="Q379" s="3"/>
      <c r="R379" s="3"/>
    </row>
    <row r="380" spans="1:18" s="11" customFormat="1" ht="14.25" customHeight="1">
      <c r="A380" s="142"/>
      <c r="B380" s="143" t="s">
        <v>448</v>
      </c>
      <c r="C380" s="107"/>
      <c r="D380" s="107"/>
      <c r="E380" s="107"/>
      <c r="F380" s="107"/>
      <c r="G380" s="107"/>
      <c r="H380" s="107"/>
      <c r="I380" s="107"/>
      <c r="J380" s="107"/>
      <c r="K380" s="102">
        <f>SUM(C380:J380)</f>
        <v>0</v>
      </c>
      <c r="L380" s="3"/>
      <c r="M380" s="3"/>
      <c r="N380" s="3"/>
      <c r="O380" s="3"/>
      <c r="P380" s="3"/>
      <c r="Q380" s="3"/>
      <c r="R380" s="3"/>
    </row>
    <row r="381" spans="1:18" s="11" customFormat="1" ht="14.25" customHeight="1" thickBot="1">
      <c r="A381" s="134"/>
      <c r="B381" s="109" t="s">
        <v>495</v>
      </c>
      <c r="C381" s="110">
        <f>C379+C380</f>
        <v>4726</v>
      </c>
      <c r="D381" s="110">
        <f aca="true" t="shared" si="152" ref="D381:K381">D379+D380</f>
        <v>3815</v>
      </c>
      <c r="E381" s="110">
        <f t="shared" si="152"/>
        <v>0</v>
      </c>
      <c r="F381" s="110">
        <f t="shared" si="152"/>
        <v>0</v>
      </c>
      <c r="G381" s="110">
        <f t="shared" si="152"/>
        <v>0</v>
      </c>
      <c r="H381" s="110">
        <f t="shared" si="152"/>
        <v>0</v>
      </c>
      <c r="I381" s="110">
        <f t="shared" si="152"/>
        <v>0</v>
      </c>
      <c r="J381" s="110">
        <f t="shared" si="152"/>
        <v>0</v>
      </c>
      <c r="K381" s="110">
        <f t="shared" si="152"/>
        <v>8541</v>
      </c>
      <c r="L381" s="3"/>
      <c r="M381" s="3"/>
      <c r="N381" s="3"/>
      <c r="O381" s="3"/>
      <c r="P381" s="3"/>
      <c r="Q381" s="3"/>
      <c r="R381" s="3"/>
    </row>
    <row r="382" spans="1:18" ht="14.25" customHeight="1">
      <c r="A382" s="130"/>
      <c r="B382" s="101" t="s">
        <v>141</v>
      </c>
      <c r="C382" s="102">
        <v>4480</v>
      </c>
      <c r="D382" s="102">
        <v>12060</v>
      </c>
      <c r="E382" s="102"/>
      <c r="F382" s="102"/>
      <c r="G382" s="102"/>
      <c r="H382" s="102"/>
      <c r="I382" s="102"/>
      <c r="J382" s="102"/>
      <c r="K382" s="102">
        <f>SUM(C382:J382)</f>
        <v>16540</v>
      </c>
      <c r="L382" s="3"/>
      <c r="M382" s="3"/>
      <c r="N382" s="3"/>
      <c r="O382" s="3"/>
      <c r="P382" s="3"/>
      <c r="Q382" s="3"/>
      <c r="R382" s="3"/>
    </row>
    <row r="383" spans="1:18" s="11" customFormat="1" ht="14.25" customHeight="1">
      <c r="A383" s="142"/>
      <c r="B383" s="143" t="s">
        <v>448</v>
      </c>
      <c r="C383" s="107">
        <v>6265</v>
      </c>
      <c r="D383" s="107"/>
      <c r="E383" s="107"/>
      <c r="F383" s="107"/>
      <c r="G383" s="107"/>
      <c r="H383" s="107"/>
      <c r="I383" s="107"/>
      <c r="J383" s="107"/>
      <c r="K383" s="102">
        <f>SUM(C383:J383)</f>
        <v>6265</v>
      </c>
      <c r="L383" s="3"/>
      <c r="M383" s="3"/>
      <c r="N383" s="3"/>
      <c r="O383" s="3"/>
      <c r="P383" s="3"/>
      <c r="Q383" s="3"/>
      <c r="R383" s="3"/>
    </row>
    <row r="384" spans="1:18" s="11" customFormat="1" ht="14.25" customHeight="1" thickBot="1">
      <c r="A384" s="134"/>
      <c r="B384" s="109" t="s">
        <v>496</v>
      </c>
      <c r="C384" s="110">
        <f>C382+C383</f>
        <v>10745</v>
      </c>
      <c r="D384" s="110">
        <f aca="true" t="shared" si="153" ref="D384:K384">D382+D383</f>
        <v>12060</v>
      </c>
      <c r="E384" s="110">
        <f t="shared" si="153"/>
        <v>0</v>
      </c>
      <c r="F384" s="110">
        <f t="shared" si="153"/>
        <v>0</v>
      </c>
      <c r="G384" s="110">
        <f t="shared" si="153"/>
        <v>0</v>
      </c>
      <c r="H384" s="110">
        <f t="shared" si="153"/>
        <v>0</v>
      </c>
      <c r="I384" s="110">
        <f t="shared" si="153"/>
        <v>0</v>
      </c>
      <c r="J384" s="110">
        <f t="shared" si="153"/>
        <v>0</v>
      </c>
      <c r="K384" s="110">
        <f t="shared" si="153"/>
        <v>22805</v>
      </c>
      <c r="L384" s="3"/>
      <c r="M384" s="3"/>
      <c r="N384" s="3"/>
      <c r="O384" s="3"/>
      <c r="P384" s="3"/>
      <c r="Q384" s="3"/>
      <c r="R384" s="3"/>
    </row>
    <row r="385" spans="1:18" ht="14.25" customHeight="1">
      <c r="A385" s="130"/>
      <c r="B385" s="101" t="s">
        <v>133</v>
      </c>
      <c r="C385" s="102">
        <v>5219</v>
      </c>
      <c r="D385" s="102">
        <v>7060</v>
      </c>
      <c r="E385" s="102"/>
      <c r="F385" s="102"/>
      <c r="G385" s="102"/>
      <c r="H385" s="102"/>
      <c r="I385" s="102"/>
      <c r="J385" s="102"/>
      <c r="K385" s="102">
        <f>SUM(C385:J385)</f>
        <v>12279</v>
      </c>
      <c r="L385" s="3"/>
      <c r="M385" s="3"/>
      <c r="N385" s="3"/>
      <c r="O385" s="3"/>
      <c r="P385" s="3"/>
      <c r="Q385" s="3"/>
      <c r="R385" s="3"/>
    </row>
    <row r="386" spans="1:18" s="11" customFormat="1" ht="14.25" customHeight="1">
      <c r="A386" s="142"/>
      <c r="B386" s="143" t="s">
        <v>448</v>
      </c>
      <c r="C386" s="107"/>
      <c r="D386" s="107"/>
      <c r="E386" s="107"/>
      <c r="F386" s="107"/>
      <c r="G386" s="107"/>
      <c r="H386" s="107"/>
      <c r="I386" s="107"/>
      <c r="J386" s="107"/>
      <c r="K386" s="102">
        <f>SUM(C386:J386)</f>
        <v>0</v>
      </c>
      <c r="L386" s="3"/>
      <c r="M386" s="3"/>
      <c r="N386" s="3"/>
      <c r="O386" s="3"/>
      <c r="P386" s="3"/>
      <c r="Q386" s="3"/>
      <c r="R386" s="3"/>
    </row>
    <row r="387" spans="1:18" s="11" customFormat="1" ht="14.25" customHeight="1" thickBot="1">
      <c r="A387" s="134"/>
      <c r="B387" s="109" t="s">
        <v>483</v>
      </c>
      <c r="C387" s="110">
        <f>C385+C386</f>
        <v>5219</v>
      </c>
      <c r="D387" s="110">
        <f aca="true" t="shared" si="154" ref="D387:J387">D385+D386</f>
        <v>7060</v>
      </c>
      <c r="E387" s="110">
        <f t="shared" si="154"/>
        <v>0</v>
      </c>
      <c r="F387" s="110">
        <f t="shared" si="154"/>
        <v>0</v>
      </c>
      <c r="G387" s="110">
        <f t="shared" si="154"/>
        <v>0</v>
      </c>
      <c r="H387" s="110">
        <f t="shared" si="154"/>
        <v>0</v>
      </c>
      <c r="I387" s="110">
        <f t="shared" si="154"/>
        <v>0</v>
      </c>
      <c r="J387" s="110">
        <f t="shared" si="154"/>
        <v>0</v>
      </c>
      <c r="K387" s="110">
        <f>K385+K386</f>
        <v>12279</v>
      </c>
      <c r="L387" s="3"/>
      <c r="M387" s="3"/>
      <c r="N387" s="3"/>
      <c r="O387" s="3"/>
      <c r="P387" s="3"/>
      <c r="Q387" s="3"/>
      <c r="R387" s="3"/>
    </row>
    <row r="388" spans="1:18" s="2" customFormat="1" ht="14.25" customHeight="1">
      <c r="A388" s="130"/>
      <c r="B388" s="101" t="s">
        <v>134</v>
      </c>
      <c r="C388" s="102">
        <v>5253</v>
      </c>
      <c r="D388" s="102">
        <v>3166</v>
      </c>
      <c r="E388" s="102"/>
      <c r="F388" s="102"/>
      <c r="G388" s="102">
        <v>4500</v>
      </c>
      <c r="H388" s="102"/>
      <c r="I388" s="102"/>
      <c r="J388" s="102"/>
      <c r="K388" s="102">
        <f>SUM(C388:J388)</f>
        <v>12919</v>
      </c>
      <c r="L388" s="3"/>
      <c r="M388" s="3"/>
      <c r="N388" s="3"/>
      <c r="O388" s="3"/>
      <c r="P388" s="3"/>
      <c r="Q388" s="3"/>
      <c r="R388" s="3"/>
    </row>
    <row r="389" spans="1:18" s="11" customFormat="1" ht="14.25" customHeight="1">
      <c r="A389" s="142"/>
      <c r="B389" s="143" t="s">
        <v>448</v>
      </c>
      <c r="C389" s="107"/>
      <c r="D389" s="107"/>
      <c r="E389" s="107"/>
      <c r="F389" s="107"/>
      <c r="G389" s="107"/>
      <c r="H389" s="107"/>
      <c r="I389" s="107"/>
      <c r="J389" s="107"/>
      <c r="K389" s="102">
        <f>SUM(C389:J389)</f>
        <v>0</v>
      </c>
      <c r="L389" s="3"/>
      <c r="M389" s="3"/>
      <c r="N389" s="3"/>
      <c r="O389" s="3"/>
      <c r="P389" s="3"/>
      <c r="Q389" s="3"/>
      <c r="R389" s="3"/>
    </row>
    <row r="390" spans="1:18" s="11" customFormat="1" ht="14.25" customHeight="1" thickBot="1">
      <c r="A390" s="134"/>
      <c r="B390" s="109" t="s">
        <v>484</v>
      </c>
      <c r="C390" s="110">
        <f>C388+C389</f>
        <v>5253</v>
      </c>
      <c r="D390" s="110">
        <f aca="true" t="shared" si="155" ref="D390:K390">D388+D389</f>
        <v>3166</v>
      </c>
      <c r="E390" s="110">
        <f t="shared" si="155"/>
        <v>0</v>
      </c>
      <c r="F390" s="110">
        <f t="shared" si="155"/>
        <v>0</v>
      </c>
      <c r="G390" s="110">
        <f t="shared" si="155"/>
        <v>4500</v>
      </c>
      <c r="H390" s="110">
        <f t="shared" si="155"/>
        <v>0</v>
      </c>
      <c r="I390" s="110">
        <f t="shared" si="155"/>
        <v>0</v>
      </c>
      <c r="J390" s="110">
        <f t="shared" si="155"/>
        <v>0</v>
      </c>
      <c r="K390" s="110">
        <f t="shared" si="155"/>
        <v>12919</v>
      </c>
      <c r="L390" s="3"/>
      <c r="M390" s="3"/>
      <c r="N390" s="3"/>
      <c r="O390" s="3"/>
      <c r="P390" s="3"/>
      <c r="Q390" s="3"/>
      <c r="R390" s="3"/>
    </row>
    <row r="391" spans="1:18" s="2" customFormat="1" ht="14.25" customHeight="1">
      <c r="A391" s="130"/>
      <c r="B391" s="101" t="s">
        <v>135</v>
      </c>
      <c r="C391" s="102">
        <v>5418</v>
      </c>
      <c r="D391" s="102">
        <v>6250</v>
      </c>
      <c r="E391" s="102"/>
      <c r="F391" s="102"/>
      <c r="G391" s="102">
        <v>380</v>
      </c>
      <c r="H391" s="102"/>
      <c r="I391" s="102"/>
      <c r="J391" s="102"/>
      <c r="K391" s="102">
        <f>SUM(C391:J391)</f>
        <v>12048</v>
      </c>
      <c r="L391" s="3"/>
      <c r="M391" s="3"/>
      <c r="N391" s="3"/>
      <c r="O391" s="3"/>
      <c r="P391" s="3"/>
      <c r="Q391" s="3"/>
      <c r="R391" s="3"/>
    </row>
    <row r="392" spans="1:18" s="11" customFormat="1" ht="14.25" customHeight="1">
      <c r="A392" s="142"/>
      <c r="B392" s="143" t="s">
        <v>448</v>
      </c>
      <c r="C392" s="107"/>
      <c r="D392" s="107"/>
      <c r="E392" s="107"/>
      <c r="F392" s="107"/>
      <c r="G392" s="107"/>
      <c r="H392" s="107"/>
      <c r="I392" s="107"/>
      <c r="J392" s="107"/>
      <c r="K392" s="102">
        <f>SUM(C392:J392)</f>
        <v>0</v>
      </c>
      <c r="L392" s="3"/>
      <c r="M392" s="3"/>
      <c r="N392" s="3"/>
      <c r="O392" s="3"/>
      <c r="P392" s="3"/>
      <c r="Q392" s="3"/>
      <c r="R392" s="3"/>
    </row>
    <row r="393" spans="1:18" s="11" customFormat="1" ht="14.25" customHeight="1" thickBot="1">
      <c r="A393" s="134"/>
      <c r="B393" s="109" t="s">
        <v>485</v>
      </c>
      <c r="C393" s="110">
        <f>C391+C392</f>
        <v>5418</v>
      </c>
      <c r="D393" s="110">
        <f aca="true" t="shared" si="156" ref="D393:K393">D391+D392</f>
        <v>6250</v>
      </c>
      <c r="E393" s="110">
        <f t="shared" si="156"/>
        <v>0</v>
      </c>
      <c r="F393" s="110">
        <f t="shared" si="156"/>
        <v>0</v>
      </c>
      <c r="G393" s="110">
        <f t="shared" si="156"/>
        <v>380</v>
      </c>
      <c r="H393" s="110">
        <f t="shared" si="156"/>
        <v>0</v>
      </c>
      <c r="I393" s="110">
        <f t="shared" si="156"/>
        <v>0</v>
      </c>
      <c r="J393" s="110">
        <f t="shared" si="156"/>
        <v>0</v>
      </c>
      <c r="K393" s="110">
        <f t="shared" si="156"/>
        <v>12048</v>
      </c>
      <c r="L393" s="3"/>
      <c r="M393" s="3"/>
      <c r="N393" s="3"/>
      <c r="O393" s="3"/>
      <c r="P393" s="3"/>
      <c r="Q393" s="3"/>
      <c r="R393" s="3"/>
    </row>
    <row r="394" spans="1:18" ht="14.25" customHeight="1">
      <c r="A394" s="130"/>
      <c r="B394" s="101" t="s">
        <v>142</v>
      </c>
      <c r="C394" s="102">
        <v>28243</v>
      </c>
      <c r="D394" s="102">
        <v>26850</v>
      </c>
      <c r="E394" s="102"/>
      <c r="F394" s="102"/>
      <c r="G394" s="102">
        <v>2977</v>
      </c>
      <c r="H394" s="102"/>
      <c r="I394" s="102"/>
      <c r="J394" s="102"/>
      <c r="K394" s="102">
        <f>SUM(C394:J394)</f>
        <v>58070</v>
      </c>
      <c r="L394" s="3"/>
      <c r="M394" s="3"/>
      <c r="N394" s="3"/>
      <c r="O394" s="3"/>
      <c r="P394" s="3"/>
      <c r="Q394" s="3"/>
      <c r="R394" s="3"/>
    </row>
    <row r="395" spans="1:18" s="11" customFormat="1" ht="14.25" customHeight="1">
      <c r="A395" s="142"/>
      <c r="B395" s="143" t="s">
        <v>448</v>
      </c>
      <c r="C395" s="107"/>
      <c r="D395" s="107"/>
      <c r="E395" s="107"/>
      <c r="F395" s="107"/>
      <c r="G395" s="107"/>
      <c r="H395" s="107"/>
      <c r="I395" s="107"/>
      <c r="J395" s="107"/>
      <c r="K395" s="102">
        <f>SUM(C395:J395)</f>
        <v>0</v>
      </c>
      <c r="L395" s="3"/>
      <c r="M395" s="3"/>
      <c r="N395" s="3"/>
      <c r="O395" s="3"/>
      <c r="P395" s="3"/>
      <c r="Q395" s="3"/>
      <c r="R395" s="3"/>
    </row>
    <row r="396" spans="1:18" s="11" customFormat="1" ht="14.25" customHeight="1" thickBot="1">
      <c r="A396" s="134"/>
      <c r="B396" s="109" t="s">
        <v>519</v>
      </c>
      <c r="C396" s="110">
        <f>C394+C395</f>
        <v>28243</v>
      </c>
      <c r="D396" s="110">
        <f aca="true" t="shared" si="157" ref="D396:K396">D394+D395</f>
        <v>26850</v>
      </c>
      <c r="E396" s="110">
        <f t="shared" si="157"/>
        <v>0</v>
      </c>
      <c r="F396" s="110">
        <f t="shared" si="157"/>
        <v>0</v>
      </c>
      <c r="G396" s="110">
        <f t="shared" si="157"/>
        <v>2977</v>
      </c>
      <c r="H396" s="110">
        <f t="shared" si="157"/>
        <v>0</v>
      </c>
      <c r="I396" s="110">
        <f t="shared" si="157"/>
        <v>0</v>
      </c>
      <c r="J396" s="110">
        <f t="shared" si="157"/>
        <v>0</v>
      </c>
      <c r="K396" s="110">
        <f t="shared" si="157"/>
        <v>58070</v>
      </c>
      <c r="L396" s="3"/>
      <c r="M396" s="3"/>
      <c r="N396" s="3"/>
      <c r="O396" s="3"/>
      <c r="P396" s="3"/>
      <c r="Q396" s="3"/>
      <c r="R396" s="3"/>
    </row>
    <row r="397" spans="1:18" ht="14.25" customHeight="1">
      <c r="A397" s="130"/>
      <c r="B397" s="101" t="s">
        <v>136</v>
      </c>
      <c r="C397" s="102">
        <v>4776</v>
      </c>
      <c r="D397" s="102">
        <v>1450</v>
      </c>
      <c r="E397" s="102"/>
      <c r="F397" s="102"/>
      <c r="G397" s="102"/>
      <c r="H397" s="102"/>
      <c r="I397" s="102"/>
      <c r="J397" s="102"/>
      <c r="K397" s="102">
        <f>SUM(C397:J397)</f>
        <v>6226</v>
      </c>
      <c r="L397" s="3"/>
      <c r="M397" s="3"/>
      <c r="N397" s="3"/>
      <c r="O397" s="3"/>
      <c r="P397" s="3"/>
      <c r="Q397" s="3"/>
      <c r="R397" s="3"/>
    </row>
    <row r="398" spans="1:18" s="11" customFormat="1" ht="14.25" customHeight="1">
      <c r="A398" s="142"/>
      <c r="B398" s="143" t="s">
        <v>448</v>
      </c>
      <c r="C398" s="107"/>
      <c r="D398" s="107"/>
      <c r="E398" s="107"/>
      <c r="F398" s="107"/>
      <c r="G398" s="107"/>
      <c r="H398" s="107"/>
      <c r="I398" s="107"/>
      <c r="J398" s="107"/>
      <c r="K398" s="102">
        <f>SUM(C398:J398)</f>
        <v>0</v>
      </c>
      <c r="L398" s="3"/>
      <c r="M398" s="3"/>
      <c r="N398" s="3"/>
      <c r="O398" s="3"/>
      <c r="P398" s="3"/>
      <c r="Q398" s="3"/>
      <c r="R398" s="3"/>
    </row>
    <row r="399" spans="1:18" s="11" customFormat="1" ht="15.75" customHeight="1" thickBot="1">
      <c r="A399" s="134"/>
      <c r="B399" s="109" t="s">
        <v>487</v>
      </c>
      <c r="C399" s="110">
        <f>C397+C398</f>
        <v>4776</v>
      </c>
      <c r="D399" s="110">
        <f aca="true" t="shared" si="158" ref="D399:K399">D397+D398</f>
        <v>1450</v>
      </c>
      <c r="E399" s="110">
        <f t="shared" si="158"/>
        <v>0</v>
      </c>
      <c r="F399" s="110">
        <f t="shared" si="158"/>
        <v>0</v>
      </c>
      <c r="G399" s="110">
        <f t="shared" si="158"/>
        <v>0</v>
      </c>
      <c r="H399" s="110">
        <f t="shared" si="158"/>
        <v>0</v>
      </c>
      <c r="I399" s="110">
        <f t="shared" si="158"/>
        <v>0</v>
      </c>
      <c r="J399" s="110">
        <f t="shared" si="158"/>
        <v>0</v>
      </c>
      <c r="K399" s="110">
        <f t="shared" si="158"/>
        <v>6226</v>
      </c>
      <c r="L399" s="3"/>
      <c r="M399" s="3"/>
      <c r="N399" s="3"/>
      <c r="O399" s="3"/>
      <c r="P399" s="3"/>
      <c r="Q399" s="3"/>
      <c r="R399" s="3"/>
    </row>
    <row r="400" spans="1:18" ht="14.25" customHeight="1">
      <c r="A400" s="130"/>
      <c r="B400" s="101" t="s">
        <v>675</v>
      </c>
      <c r="C400" s="102"/>
      <c r="D400" s="102">
        <v>9600</v>
      </c>
      <c r="E400" s="102"/>
      <c r="F400" s="102"/>
      <c r="G400" s="102"/>
      <c r="H400" s="102"/>
      <c r="I400" s="102"/>
      <c r="J400" s="102"/>
      <c r="K400" s="102">
        <f>SUM(C400:J400)</f>
        <v>9600</v>
      </c>
      <c r="L400" s="3"/>
      <c r="M400" s="3"/>
      <c r="N400" s="3"/>
      <c r="O400" s="3"/>
      <c r="P400" s="3"/>
      <c r="Q400" s="3"/>
      <c r="R400" s="3"/>
    </row>
    <row r="401" spans="1:18" s="11" customFormat="1" ht="14.25" customHeight="1">
      <c r="A401" s="142"/>
      <c r="B401" s="143" t="s">
        <v>448</v>
      </c>
      <c r="C401" s="107"/>
      <c r="D401" s="107"/>
      <c r="E401" s="107"/>
      <c r="F401" s="107"/>
      <c r="G401" s="107"/>
      <c r="H401" s="107"/>
      <c r="I401" s="107"/>
      <c r="J401" s="107"/>
      <c r="K401" s="102">
        <f>SUM(C401:J401)</f>
        <v>0</v>
      </c>
      <c r="L401" s="3"/>
      <c r="M401" s="3"/>
      <c r="N401" s="3"/>
      <c r="O401" s="3"/>
      <c r="P401" s="3"/>
      <c r="Q401" s="3"/>
      <c r="R401" s="3"/>
    </row>
    <row r="402" spans="1:18" s="11" customFormat="1" ht="14.25" customHeight="1" thickBot="1">
      <c r="A402" s="134"/>
      <c r="B402" s="109" t="s">
        <v>676</v>
      </c>
      <c r="C402" s="110">
        <f>C400+C401</f>
        <v>0</v>
      </c>
      <c r="D402" s="110">
        <f aca="true" t="shared" si="159" ref="D402:K402">D400+D401</f>
        <v>9600</v>
      </c>
      <c r="E402" s="110">
        <f t="shared" si="159"/>
        <v>0</v>
      </c>
      <c r="F402" s="110">
        <f t="shared" si="159"/>
        <v>0</v>
      </c>
      <c r="G402" s="110">
        <f t="shared" si="159"/>
        <v>0</v>
      </c>
      <c r="H402" s="110">
        <f t="shared" si="159"/>
        <v>0</v>
      </c>
      <c r="I402" s="110">
        <f t="shared" si="159"/>
        <v>0</v>
      </c>
      <c r="J402" s="110">
        <f t="shared" si="159"/>
        <v>0</v>
      </c>
      <c r="K402" s="110">
        <f t="shared" si="159"/>
        <v>9600</v>
      </c>
      <c r="L402" s="3"/>
      <c r="M402" s="3"/>
      <c r="N402" s="3"/>
      <c r="O402" s="3"/>
      <c r="P402" s="3"/>
      <c r="Q402" s="3"/>
      <c r="R402" s="3"/>
    </row>
    <row r="403" spans="1:18" ht="14.25" customHeight="1">
      <c r="A403" s="130"/>
      <c r="B403" s="130" t="s">
        <v>143</v>
      </c>
      <c r="C403" s="102">
        <v>121166</v>
      </c>
      <c r="D403" s="102">
        <v>66825</v>
      </c>
      <c r="E403" s="102"/>
      <c r="F403" s="102"/>
      <c r="G403" s="102">
        <v>1400</v>
      </c>
      <c r="H403" s="102"/>
      <c r="I403" s="102"/>
      <c r="J403" s="102"/>
      <c r="K403" s="102">
        <f>SUM(C403:J403)</f>
        <v>189391</v>
      </c>
      <c r="L403" s="3"/>
      <c r="M403" s="3"/>
      <c r="N403" s="3"/>
      <c r="O403" s="3"/>
      <c r="P403" s="3"/>
      <c r="Q403" s="3"/>
      <c r="R403" s="3"/>
    </row>
    <row r="404" spans="1:18" s="11" customFormat="1" ht="14.25" customHeight="1">
      <c r="A404" s="142"/>
      <c r="B404" s="143" t="s">
        <v>448</v>
      </c>
      <c r="C404" s="107"/>
      <c r="D404" s="107"/>
      <c r="E404" s="107"/>
      <c r="F404" s="107"/>
      <c r="G404" s="107"/>
      <c r="H404" s="107"/>
      <c r="I404" s="107"/>
      <c r="J404" s="107"/>
      <c r="K404" s="102">
        <f>SUM(C404:J404)</f>
        <v>0</v>
      </c>
      <c r="L404" s="3"/>
      <c r="M404" s="3"/>
      <c r="N404" s="3"/>
      <c r="O404" s="3"/>
      <c r="P404" s="3"/>
      <c r="Q404" s="3"/>
      <c r="R404" s="3"/>
    </row>
    <row r="405" spans="1:18" s="11" customFormat="1" ht="15.75" customHeight="1" thickBot="1">
      <c r="A405" s="134"/>
      <c r="B405" s="134" t="s">
        <v>520</v>
      </c>
      <c r="C405" s="110">
        <f>C403+C404</f>
        <v>121166</v>
      </c>
      <c r="D405" s="110">
        <f aca="true" t="shared" si="160" ref="D405:K405">D403+D404</f>
        <v>66825</v>
      </c>
      <c r="E405" s="110">
        <f t="shared" si="160"/>
        <v>0</v>
      </c>
      <c r="F405" s="110">
        <f t="shared" si="160"/>
        <v>0</v>
      </c>
      <c r="G405" s="110">
        <f t="shared" si="160"/>
        <v>1400</v>
      </c>
      <c r="H405" s="110">
        <f t="shared" si="160"/>
        <v>0</v>
      </c>
      <c r="I405" s="110">
        <f t="shared" si="160"/>
        <v>0</v>
      </c>
      <c r="J405" s="110">
        <f t="shared" si="160"/>
        <v>0</v>
      </c>
      <c r="K405" s="110">
        <f t="shared" si="160"/>
        <v>189391</v>
      </c>
      <c r="L405" s="3"/>
      <c r="M405" s="3"/>
      <c r="N405" s="3"/>
      <c r="O405" s="3"/>
      <c r="P405" s="3"/>
      <c r="Q405" s="3"/>
      <c r="R405" s="3"/>
    </row>
    <row r="406" spans="1:18" ht="14.25" customHeight="1">
      <c r="A406" s="130" t="s">
        <v>33</v>
      </c>
      <c r="B406" s="223" t="s">
        <v>60</v>
      </c>
      <c r="C406" s="224">
        <f>C409+C412+C415+C418+C421+C424+C427+C430+C433+C436+C439+C442+C445+C448+C451+C454+C457+C460+C463+C466+C469+C472</f>
        <v>508274</v>
      </c>
      <c r="D406" s="224">
        <f aca="true" t="shared" si="161" ref="D406:K406">D409+D412+D415+D418+D421+D424+D427+D430+D433+D436+D439+D442+D445+D448+D451+D454+D457+D460+D463+D466+D469+D472</f>
        <v>185894</v>
      </c>
      <c r="E406" s="224">
        <f t="shared" si="161"/>
        <v>0</v>
      </c>
      <c r="F406" s="224">
        <f t="shared" si="161"/>
        <v>0</v>
      </c>
      <c r="G406" s="224">
        <f>G409+G412+G415+G418+G421+G424+G427+G430+G433+G436+G439+G442+G445+G448+G451+G454+G457+G460+G463+G466+G469+G472</f>
        <v>51743</v>
      </c>
      <c r="H406" s="224">
        <f t="shared" si="161"/>
        <v>0</v>
      </c>
      <c r="I406" s="224">
        <f t="shared" si="161"/>
        <v>0</v>
      </c>
      <c r="J406" s="224">
        <f t="shared" si="161"/>
        <v>0</v>
      </c>
      <c r="K406" s="224">
        <f t="shared" si="161"/>
        <v>745911</v>
      </c>
      <c r="L406" s="3"/>
      <c r="M406" s="3"/>
      <c r="N406" s="3"/>
      <c r="O406" s="3"/>
      <c r="P406" s="3"/>
      <c r="Q406" s="3"/>
      <c r="R406" s="3"/>
    </row>
    <row r="407" spans="1:18" s="11" customFormat="1" ht="14.25" customHeight="1">
      <c r="A407" s="130"/>
      <c r="B407" s="106" t="s">
        <v>448</v>
      </c>
      <c r="C407" s="224">
        <f>C410+C413+C416+C419+C422+C425+C428+C431+C434+C437+C440+C443+C446+C449+C452+C455+C458+C461+C464+C467+C470+C473</f>
        <v>3000</v>
      </c>
      <c r="D407" s="224">
        <f aca="true" t="shared" si="162" ref="D407:K407">D410+D413+D416+D419+D422+D425+D428+D431+D434+D437+D440+D443+D446+D449+D452+D455+D458+D461+D464+D467+D470+D473</f>
        <v>2480</v>
      </c>
      <c r="E407" s="224">
        <f t="shared" si="162"/>
        <v>0</v>
      </c>
      <c r="F407" s="224">
        <f t="shared" si="162"/>
        <v>0</v>
      </c>
      <c r="G407" s="224">
        <f t="shared" si="162"/>
        <v>0</v>
      </c>
      <c r="H407" s="224">
        <f t="shared" si="162"/>
        <v>0</v>
      </c>
      <c r="I407" s="224">
        <f t="shared" si="162"/>
        <v>0</v>
      </c>
      <c r="J407" s="224">
        <f t="shared" si="162"/>
        <v>0</v>
      </c>
      <c r="K407" s="224">
        <f t="shared" si="162"/>
        <v>5480</v>
      </c>
      <c r="L407" s="3"/>
      <c r="M407" s="3"/>
      <c r="N407" s="3"/>
      <c r="O407" s="3"/>
      <c r="P407" s="3"/>
      <c r="Q407" s="3"/>
      <c r="R407" s="3"/>
    </row>
    <row r="408" spans="1:18" s="11" customFormat="1" ht="14.25" customHeight="1" thickBot="1">
      <c r="A408" s="225"/>
      <c r="B408" s="226" t="s">
        <v>521</v>
      </c>
      <c r="C408" s="227">
        <f>C406+C407</f>
        <v>511274</v>
      </c>
      <c r="D408" s="227">
        <f aca="true" t="shared" si="163" ref="D408:K408">D406+D407</f>
        <v>188374</v>
      </c>
      <c r="E408" s="227">
        <f t="shared" si="163"/>
        <v>0</v>
      </c>
      <c r="F408" s="227">
        <f t="shared" si="163"/>
        <v>0</v>
      </c>
      <c r="G408" s="227">
        <f t="shared" si="163"/>
        <v>51743</v>
      </c>
      <c r="H408" s="227">
        <f t="shared" si="163"/>
        <v>0</v>
      </c>
      <c r="I408" s="227">
        <f t="shared" si="163"/>
        <v>0</v>
      </c>
      <c r="J408" s="227">
        <f t="shared" si="163"/>
        <v>0</v>
      </c>
      <c r="K408" s="227">
        <f t="shared" si="163"/>
        <v>751391</v>
      </c>
      <c r="L408" s="3"/>
      <c r="M408" s="3"/>
      <c r="N408" s="3"/>
      <c r="O408" s="3"/>
      <c r="P408" s="3"/>
      <c r="Q408" s="3"/>
      <c r="R408" s="3"/>
    </row>
    <row r="409" spans="1:18" ht="14.25" customHeight="1">
      <c r="A409" s="100"/>
      <c r="B409" s="101" t="s">
        <v>353</v>
      </c>
      <c r="C409" s="102"/>
      <c r="D409" s="102">
        <v>2604</v>
      </c>
      <c r="E409" s="102"/>
      <c r="F409" s="102"/>
      <c r="G409" s="102">
        <v>1200</v>
      </c>
      <c r="H409" s="102"/>
      <c r="I409" s="102"/>
      <c r="J409" s="102"/>
      <c r="K409" s="102">
        <f>SUM(C409:J409)</f>
        <v>3804</v>
      </c>
      <c r="L409" s="3"/>
      <c r="M409" s="3"/>
      <c r="N409" s="3"/>
      <c r="O409" s="3"/>
      <c r="P409" s="3"/>
      <c r="Q409" s="3"/>
      <c r="R409" s="3"/>
    </row>
    <row r="410" spans="1:18" s="11" customFormat="1" ht="14.25" customHeight="1">
      <c r="A410" s="105"/>
      <c r="B410" s="143" t="s">
        <v>448</v>
      </c>
      <c r="C410" s="107"/>
      <c r="D410" s="107"/>
      <c r="E410" s="107"/>
      <c r="F410" s="107"/>
      <c r="G410" s="107"/>
      <c r="H410" s="107"/>
      <c r="I410" s="107"/>
      <c r="J410" s="107"/>
      <c r="K410" s="102">
        <f>SUM(C410:J410)</f>
        <v>0</v>
      </c>
      <c r="L410" s="3"/>
      <c r="M410" s="3"/>
      <c r="N410" s="3"/>
      <c r="O410" s="3"/>
      <c r="P410" s="3"/>
      <c r="Q410" s="3"/>
      <c r="R410" s="3"/>
    </row>
    <row r="411" spans="1:18" s="11" customFormat="1" ht="14.25" customHeight="1" thickBot="1">
      <c r="A411" s="108"/>
      <c r="B411" s="109" t="s">
        <v>522</v>
      </c>
      <c r="C411" s="110">
        <f>C409+C410</f>
        <v>0</v>
      </c>
      <c r="D411" s="110">
        <f aca="true" t="shared" si="164" ref="D411:K411">D409+D410</f>
        <v>2604</v>
      </c>
      <c r="E411" s="110">
        <f t="shared" si="164"/>
        <v>0</v>
      </c>
      <c r="F411" s="110">
        <f t="shared" si="164"/>
        <v>0</v>
      </c>
      <c r="G411" s="110">
        <f t="shared" si="164"/>
        <v>1200</v>
      </c>
      <c r="H411" s="110">
        <f t="shared" si="164"/>
        <v>0</v>
      </c>
      <c r="I411" s="110">
        <f t="shared" si="164"/>
        <v>0</v>
      </c>
      <c r="J411" s="110">
        <f t="shared" si="164"/>
        <v>0</v>
      </c>
      <c r="K411" s="110">
        <f t="shared" si="164"/>
        <v>3804</v>
      </c>
      <c r="L411" s="3"/>
      <c r="M411" s="3"/>
      <c r="N411" s="3"/>
      <c r="O411" s="3"/>
      <c r="P411" s="3"/>
      <c r="Q411" s="3"/>
      <c r="R411" s="3"/>
    </row>
    <row r="412" spans="1:18" s="11" customFormat="1" ht="14.25" customHeight="1">
      <c r="A412" s="100"/>
      <c r="B412" s="101" t="s">
        <v>146</v>
      </c>
      <c r="C412" s="102">
        <v>600</v>
      </c>
      <c r="D412" s="102">
        <v>4969</v>
      </c>
      <c r="E412" s="102"/>
      <c r="F412" s="102"/>
      <c r="G412" s="102">
        <v>2000</v>
      </c>
      <c r="H412" s="102"/>
      <c r="I412" s="102"/>
      <c r="J412" s="102"/>
      <c r="K412" s="102">
        <f>SUM(C412:J412)</f>
        <v>7569</v>
      </c>
      <c r="L412" s="8"/>
      <c r="M412" s="8"/>
      <c r="N412" s="8"/>
      <c r="O412" s="8"/>
      <c r="P412" s="8"/>
      <c r="Q412" s="3"/>
      <c r="R412" s="3"/>
    </row>
    <row r="413" spans="1:18" s="11" customFormat="1" ht="14.25" customHeight="1">
      <c r="A413" s="105"/>
      <c r="B413" s="143" t="s">
        <v>448</v>
      </c>
      <c r="C413" s="107"/>
      <c r="D413" s="107"/>
      <c r="E413" s="107"/>
      <c r="F413" s="107"/>
      <c r="G413" s="107"/>
      <c r="H413" s="107"/>
      <c r="I413" s="107"/>
      <c r="J413" s="107"/>
      <c r="K413" s="102">
        <f>SUM(C413:J413)</f>
        <v>0</v>
      </c>
      <c r="L413" s="8"/>
      <c r="M413" s="8"/>
      <c r="N413" s="8"/>
      <c r="O413" s="8"/>
      <c r="P413" s="8"/>
      <c r="Q413" s="3"/>
      <c r="R413" s="3"/>
    </row>
    <row r="414" spans="1:18" s="11" customFormat="1" ht="14.25" customHeight="1" thickBot="1">
      <c r="A414" s="108"/>
      <c r="B414" s="109" t="s">
        <v>523</v>
      </c>
      <c r="C414" s="110">
        <f>C412+C413</f>
        <v>600</v>
      </c>
      <c r="D414" s="110">
        <f aca="true" t="shared" si="165" ref="D414:K414">D412+D413</f>
        <v>4969</v>
      </c>
      <c r="E414" s="110">
        <f t="shared" si="165"/>
        <v>0</v>
      </c>
      <c r="F414" s="110">
        <f t="shared" si="165"/>
        <v>0</v>
      </c>
      <c r="G414" s="110">
        <f t="shared" si="165"/>
        <v>2000</v>
      </c>
      <c r="H414" s="110">
        <f t="shared" si="165"/>
        <v>0</v>
      </c>
      <c r="I414" s="110">
        <f t="shared" si="165"/>
        <v>0</v>
      </c>
      <c r="J414" s="110">
        <f t="shared" si="165"/>
        <v>0</v>
      </c>
      <c r="K414" s="110">
        <f t="shared" si="165"/>
        <v>7569</v>
      </c>
      <c r="L414" s="8"/>
      <c r="M414" s="8"/>
      <c r="N414" s="8"/>
      <c r="O414" s="8"/>
      <c r="P414" s="8"/>
      <c r="Q414" s="3"/>
      <c r="R414" s="3"/>
    </row>
    <row r="415" spans="1:18" s="11" customFormat="1" ht="14.25" customHeight="1">
      <c r="A415" s="100"/>
      <c r="B415" s="101" t="s">
        <v>147</v>
      </c>
      <c r="C415" s="102">
        <v>2300</v>
      </c>
      <c r="D415" s="102">
        <v>3771</v>
      </c>
      <c r="E415" s="102"/>
      <c r="F415" s="102"/>
      <c r="G415" s="102">
        <v>1900</v>
      </c>
      <c r="H415" s="102"/>
      <c r="I415" s="102"/>
      <c r="J415" s="102"/>
      <c r="K415" s="102">
        <f>SUM(C415:J415)</f>
        <v>7971</v>
      </c>
      <c r="L415" s="8"/>
      <c r="M415" s="8"/>
      <c r="N415" s="8"/>
      <c r="O415" s="8"/>
      <c r="P415" s="8"/>
      <c r="Q415" s="3"/>
      <c r="R415" s="3"/>
    </row>
    <row r="416" spans="1:18" s="11" customFormat="1" ht="14.25" customHeight="1">
      <c r="A416" s="105"/>
      <c r="B416" s="143" t="s">
        <v>448</v>
      </c>
      <c r="C416" s="107"/>
      <c r="D416" s="107"/>
      <c r="E416" s="107"/>
      <c r="F416" s="107"/>
      <c r="G416" s="107"/>
      <c r="H416" s="107"/>
      <c r="I416" s="107"/>
      <c r="J416" s="107"/>
      <c r="K416" s="102">
        <f>SUM(C416:J416)</f>
        <v>0</v>
      </c>
      <c r="L416" s="8"/>
      <c r="M416" s="8"/>
      <c r="N416" s="8"/>
      <c r="O416" s="8"/>
      <c r="P416" s="8"/>
      <c r="Q416" s="3"/>
      <c r="R416" s="3"/>
    </row>
    <row r="417" spans="1:18" s="11" customFormat="1" ht="27.75" customHeight="1" thickBot="1">
      <c r="A417" s="108"/>
      <c r="B417" s="109" t="s">
        <v>524</v>
      </c>
      <c r="C417" s="110">
        <f>C415+C416</f>
        <v>2300</v>
      </c>
      <c r="D417" s="110">
        <f aca="true" t="shared" si="166" ref="D417:I417">D415+D416</f>
        <v>3771</v>
      </c>
      <c r="E417" s="110">
        <f t="shared" si="166"/>
        <v>0</v>
      </c>
      <c r="F417" s="110">
        <f t="shared" si="166"/>
        <v>0</v>
      </c>
      <c r="G417" s="110">
        <f t="shared" si="166"/>
        <v>1900</v>
      </c>
      <c r="H417" s="110">
        <f t="shared" si="166"/>
        <v>0</v>
      </c>
      <c r="I417" s="110">
        <f t="shared" si="166"/>
        <v>0</v>
      </c>
      <c r="J417" s="110">
        <f>J415+J416</f>
        <v>0</v>
      </c>
      <c r="K417" s="110">
        <f>K415+K416</f>
        <v>7971</v>
      </c>
      <c r="L417" s="8"/>
      <c r="M417" s="8"/>
      <c r="N417" s="8"/>
      <c r="O417" s="8"/>
      <c r="P417" s="8"/>
      <c r="Q417" s="3"/>
      <c r="R417" s="3"/>
    </row>
    <row r="418" spans="1:18" s="11" customFormat="1" ht="14.25" customHeight="1">
      <c r="A418" s="100"/>
      <c r="B418" s="101" t="s">
        <v>354</v>
      </c>
      <c r="C418" s="102"/>
      <c r="D418" s="102">
        <v>3263</v>
      </c>
      <c r="E418" s="102"/>
      <c r="F418" s="102"/>
      <c r="G418" s="102">
        <v>2381</v>
      </c>
      <c r="H418" s="102"/>
      <c r="I418" s="102"/>
      <c r="J418" s="102"/>
      <c r="K418" s="102">
        <f>SUM(C418:J418)</f>
        <v>5644</v>
      </c>
      <c r="L418" s="7"/>
      <c r="M418" s="7"/>
      <c r="N418" s="7"/>
      <c r="O418" s="7"/>
      <c r="P418" s="7"/>
      <c r="Q418" s="5"/>
      <c r="R418" s="3"/>
    </row>
    <row r="419" spans="1:18" s="11" customFormat="1" ht="14.25" customHeight="1">
      <c r="A419" s="105"/>
      <c r="B419" s="143" t="s">
        <v>448</v>
      </c>
      <c r="C419" s="107"/>
      <c r="D419" s="107"/>
      <c r="E419" s="107"/>
      <c r="F419" s="107"/>
      <c r="G419" s="107"/>
      <c r="H419" s="107"/>
      <c r="I419" s="107"/>
      <c r="J419" s="107"/>
      <c r="K419" s="102">
        <f>SUM(C419:J419)</f>
        <v>0</v>
      </c>
      <c r="L419" s="7"/>
      <c r="M419" s="7"/>
      <c r="N419" s="7"/>
      <c r="O419" s="7"/>
      <c r="P419" s="7"/>
      <c r="Q419" s="5"/>
      <c r="R419" s="3"/>
    </row>
    <row r="420" spans="1:18" s="11" customFormat="1" ht="17.25" customHeight="1" thickBot="1">
      <c r="A420" s="108"/>
      <c r="B420" s="109" t="s">
        <v>525</v>
      </c>
      <c r="C420" s="110">
        <f>C418+C419</f>
        <v>0</v>
      </c>
      <c r="D420" s="110">
        <f aca="true" t="shared" si="167" ref="D420:K420">D418+D419</f>
        <v>3263</v>
      </c>
      <c r="E420" s="110">
        <f t="shared" si="167"/>
        <v>0</v>
      </c>
      <c r="F420" s="110">
        <f t="shared" si="167"/>
        <v>0</v>
      </c>
      <c r="G420" s="110">
        <f t="shared" si="167"/>
        <v>2381</v>
      </c>
      <c r="H420" s="110">
        <f t="shared" si="167"/>
        <v>0</v>
      </c>
      <c r="I420" s="110">
        <f t="shared" si="167"/>
        <v>0</v>
      </c>
      <c r="J420" s="110">
        <f t="shared" si="167"/>
        <v>0</v>
      </c>
      <c r="K420" s="110">
        <f t="shared" si="167"/>
        <v>5644</v>
      </c>
      <c r="L420" s="7"/>
      <c r="M420" s="7"/>
      <c r="N420" s="7"/>
      <c r="O420" s="7"/>
      <c r="P420" s="7"/>
      <c r="Q420" s="5"/>
      <c r="R420" s="3"/>
    </row>
    <row r="421" spans="1:18" s="11" customFormat="1" ht="14.25" customHeight="1">
      <c r="A421" s="100"/>
      <c r="B421" s="101" t="s">
        <v>355</v>
      </c>
      <c r="C421" s="102"/>
      <c r="D421" s="102">
        <v>3789</v>
      </c>
      <c r="E421" s="102"/>
      <c r="F421" s="102"/>
      <c r="G421" s="102">
        <v>1500</v>
      </c>
      <c r="H421" s="102"/>
      <c r="I421" s="102"/>
      <c r="J421" s="102"/>
      <c r="K421" s="102">
        <f>SUM(C421:J421)</f>
        <v>5289</v>
      </c>
      <c r="L421" s="8"/>
      <c r="M421" s="8"/>
      <c r="N421" s="8"/>
      <c r="O421" s="8"/>
      <c r="P421" s="8"/>
      <c r="Q421" s="3"/>
      <c r="R421" s="3"/>
    </row>
    <row r="422" spans="1:18" s="11" customFormat="1" ht="14.25" customHeight="1">
      <c r="A422" s="105"/>
      <c r="B422" s="143" t="s">
        <v>448</v>
      </c>
      <c r="C422" s="107"/>
      <c r="D422" s="107"/>
      <c r="E422" s="107"/>
      <c r="F422" s="107"/>
      <c r="G422" s="107"/>
      <c r="H422" s="107"/>
      <c r="I422" s="107"/>
      <c r="J422" s="107"/>
      <c r="K422" s="102">
        <f>SUM(C422:J422)</f>
        <v>0</v>
      </c>
      <c r="L422" s="8"/>
      <c r="M422" s="8"/>
      <c r="N422" s="8"/>
      <c r="O422" s="8"/>
      <c r="P422" s="8"/>
      <c r="Q422" s="3"/>
      <c r="R422" s="3"/>
    </row>
    <row r="423" spans="1:18" s="11" customFormat="1" ht="14.25" customHeight="1" thickBot="1">
      <c r="A423" s="108"/>
      <c r="B423" s="109" t="s">
        <v>526</v>
      </c>
      <c r="C423" s="110">
        <f>C421+C422</f>
        <v>0</v>
      </c>
      <c r="D423" s="110">
        <f aca="true" t="shared" si="168" ref="D423:K423">D421+D422</f>
        <v>3789</v>
      </c>
      <c r="E423" s="110">
        <f t="shared" si="168"/>
        <v>0</v>
      </c>
      <c r="F423" s="110">
        <f t="shared" si="168"/>
        <v>0</v>
      </c>
      <c r="G423" s="110">
        <f t="shared" si="168"/>
        <v>1500</v>
      </c>
      <c r="H423" s="110">
        <f t="shared" si="168"/>
        <v>0</v>
      </c>
      <c r="I423" s="110">
        <f t="shared" si="168"/>
        <v>0</v>
      </c>
      <c r="J423" s="110">
        <f t="shared" si="168"/>
        <v>0</v>
      </c>
      <c r="K423" s="110">
        <f t="shared" si="168"/>
        <v>5289</v>
      </c>
      <c r="L423" s="8"/>
      <c r="M423" s="8"/>
      <c r="N423" s="8"/>
      <c r="O423" s="8"/>
      <c r="P423" s="8"/>
      <c r="Q423" s="3"/>
      <c r="R423" s="3"/>
    </row>
    <row r="424" spans="1:18" s="11" customFormat="1" ht="14.25" customHeight="1">
      <c r="A424" s="100"/>
      <c r="B424" s="101" t="s">
        <v>356</v>
      </c>
      <c r="C424" s="102"/>
      <c r="D424" s="102">
        <v>4794</v>
      </c>
      <c r="E424" s="102"/>
      <c r="F424" s="102"/>
      <c r="G424" s="102">
        <v>2125</v>
      </c>
      <c r="H424" s="102"/>
      <c r="I424" s="102"/>
      <c r="J424" s="102"/>
      <c r="K424" s="102">
        <f>SUM(C424:J424)</f>
        <v>6919</v>
      </c>
      <c r="L424" s="8"/>
      <c r="M424" s="8"/>
      <c r="N424" s="8"/>
      <c r="O424" s="8"/>
      <c r="P424" s="8"/>
      <c r="Q424" s="3"/>
      <c r="R424" s="3"/>
    </row>
    <row r="425" spans="1:18" s="11" customFormat="1" ht="14.25" customHeight="1">
      <c r="A425" s="105"/>
      <c r="B425" s="143" t="s">
        <v>448</v>
      </c>
      <c r="C425" s="107"/>
      <c r="D425" s="107"/>
      <c r="E425" s="107"/>
      <c r="F425" s="107"/>
      <c r="G425" s="107"/>
      <c r="H425" s="107"/>
      <c r="I425" s="107"/>
      <c r="J425" s="107"/>
      <c r="K425" s="102">
        <f>SUM(C425:J425)</f>
        <v>0</v>
      </c>
      <c r="L425" s="8"/>
      <c r="M425" s="8"/>
      <c r="N425" s="8"/>
      <c r="O425" s="8"/>
      <c r="P425" s="8"/>
      <c r="Q425" s="3"/>
      <c r="R425" s="3"/>
    </row>
    <row r="426" spans="1:18" s="11" customFormat="1" ht="14.25" customHeight="1" thickBot="1">
      <c r="A426" s="108"/>
      <c r="B426" s="109" t="s">
        <v>527</v>
      </c>
      <c r="C426" s="110">
        <f>C424+C425</f>
        <v>0</v>
      </c>
      <c r="D426" s="110">
        <f aca="true" t="shared" si="169" ref="D426:K426">D424+D425</f>
        <v>4794</v>
      </c>
      <c r="E426" s="110">
        <f t="shared" si="169"/>
        <v>0</v>
      </c>
      <c r="F426" s="110">
        <f t="shared" si="169"/>
        <v>0</v>
      </c>
      <c r="G426" s="110">
        <f t="shared" si="169"/>
        <v>2125</v>
      </c>
      <c r="H426" s="110">
        <f t="shared" si="169"/>
        <v>0</v>
      </c>
      <c r="I426" s="110">
        <f t="shared" si="169"/>
        <v>0</v>
      </c>
      <c r="J426" s="110">
        <f t="shared" si="169"/>
        <v>0</v>
      </c>
      <c r="K426" s="110">
        <f t="shared" si="169"/>
        <v>6919</v>
      </c>
      <c r="L426" s="8"/>
      <c r="M426" s="8"/>
      <c r="N426" s="8"/>
      <c r="O426" s="8"/>
      <c r="P426" s="8"/>
      <c r="Q426" s="3"/>
      <c r="R426" s="3"/>
    </row>
    <row r="427" spans="1:18" s="11" customFormat="1" ht="14.25" customHeight="1">
      <c r="A427" s="100"/>
      <c r="B427" s="101" t="s">
        <v>154</v>
      </c>
      <c r="C427" s="102"/>
      <c r="D427" s="102">
        <v>5766</v>
      </c>
      <c r="E427" s="102"/>
      <c r="F427" s="102"/>
      <c r="G427" s="102">
        <v>1800</v>
      </c>
      <c r="H427" s="102"/>
      <c r="I427" s="102"/>
      <c r="J427" s="102"/>
      <c r="K427" s="102">
        <f>SUM(C427:J427)</f>
        <v>7566</v>
      </c>
      <c r="L427" s="8"/>
      <c r="M427" s="8"/>
      <c r="N427" s="8"/>
      <c r="O427" s="8"/>
      <c r="P427" s="8"/>
      <c r="Q427" s="3"/>
      <c r="R427" s="3"/>
    </row>
    <row r="428" spans="1:18" s="11" customFormat="1" ht="14.25" customHeight="1">
      <c r="A428" s="105"/>
      <c r="B428" s="143" t="s">
        <v>448</v>
      </c>
      <c r="C428" s="107"/>
      <c r="D428" s="107"/>
      <c r="E428" s="107"/>
      <c r="F428" s="107"/>
      <c r="G428" s="107"/>
      <c r="H428" s="107"/>
      <c r="I428" s="107"/>
      <c r="J428" s="107"/>
      <c r="K428" s="102">
        <f>SUM(C428:J428)</f>
        <v>0</v>
      </c>
      <c r="L428" s="8"/>
      <c r="M428" s="8"/>
      <c r="N428" s="8"/>
      <c r="O428" s="8"/>
      <c r="P428" s="8"/>
      <c r="Q428" s="3"/>
      <c r="R428" s="3"/>
    </row>
    <row r="429" spans="1:18" s="11" customFormat="1" ht="14.25" customHeight="1" thickBot="1">
      <c r="A429" s="108"/>
      <c r="B429" s="109" t="s">
        <v>528</v>
      </c>
      <c r="C429" s="110">
        <f>C427+C428</f>
        <v>0</v>
      </c>
      <c r="D429" s="110">
        <f aca="true" t="shared" si="170" ref="D429:K429">D427+D428</f>
        <v>5766</v>
      </c>
      <c r="E429" s="110">
        <f t="shared" si="170"/>
        <v>0</v>
      </c>
      <c r="F429" s="110">
        <f t="shared" si="170"/>
        <v>0</v>
      </c>
      <c r="G429" s="110">
        <f t="shared" si="170"/>
        <v>1800</v>
      </c>
      <c r="H429" s="110">
        <f t="shared" si="170"/>
        <v>0</v>
      </c>
      <c r="I429" s="110">
        <f t="shared" si="170"/>
        <v>0</v>
      </c>
      <c r="J429" s="110">
        <f t="shared" si="170"/>
        <v>0</v>
      </c>
      <c r="K429" s="110">
        <f t="shared" si="170"/>
        <v>7566</v>
      </c>
      <c r="L429" s="8"/>
      <c r="M429" s="8"/>
      <c r="N429" s="8"/>
      <c r="O429" s="8"/>
      <c r="P429" s="8"/>
      <c r="Q429" s="3"/>
      <c r="R429" s="3"/>
    </row>
    <row r="430" spans="1:18" s="11" customFormat="1" ht="14.25" customHeight="1">
      <c r="A430" s="100"/>
      <c r="B430" s="101" t="s">
        <v>155</v>
      </c>
      <c r="C430" s="102"/>
      <c r="D430" s="102">
        <v>3065</v>
      </c>
      <c r="E430" s="102"/>
      <c r="F430" s="102"/>
      <c r="G430" s="102">
        <v>700</v>
      </c>
      <c r="H430" s="102"/>
      <c r="I430" s="102"/>
      <c r="J430" s="102"/>
      <c r="K430" s="102">
        <f>SUM(C430:J430)</f>
        <v>3765</v>
      </c>
      <c r="L430" s="8"/>
      <c r="M430" s="8"/>
      <c r="N430" s="8"/>
      <c r="O430" s="8"/>
      <c r="P430" s="8"/>
      <c r="Q430" s="3"/>
      <c r="R430" s="3"/>
    </row>
    <row r="431" spans="1:18" s="11" customFormat="1" ht="14.25" customHeight="1">
      <c r="A431" s="105"/>
      <c r="B431" s="143" t="s">
        <v>448</v>
      </c>
      <c r="C431" s="107"/>
      <c r="D431" s="107"/>
      <c r="E431" s="107"/>
      <c r="F431" s="107"/>
      <c r="G431" s="107"/>
      <c r="H431" s="107"/>
      <c r="I431" s="107"/>
      <c r="J431" s="107"/>
      <c r="K431" s="102">
        <f>SUM(C431:J431)</f>
        <v>0</v>
      </c>
      <c r="L431" s="8"/>
      <c r="M431" s="8"/>
      <c r="N431" s="8"/>
      <c r="O431" s="8"/>
      <c r="P431" s="8"/>
      <c r="Q431" s="3"/>
      <c r="R431" s="3"/>
    </row>
    <row r="432" spans="1:18" s="11" customFormat="1" ht="27" customHeight="1" thickBot="1">
      <c r="A432" s="108"/>
      <c r="B432" s="109" t="s">
        <v>529</v>
      </c>
      <c r="C432" s="110">
        <f>C430+C431</f>
        <v>0</v>
      </c>
      <c r="D432" s="110">
        <f aca="true" t="shared" si="171" ref="D432:K432">D430+D431</f>
        <v>3065</v>
      </c>
      <c r="E432" s="110">
        <f t="shared" si="171"/>
        <v>0</v>
      </c>
      <c r="F432" s="110">
        <f t="shared" si="171"/>
        <v>0</v>
      </c>
      <c r="G432" s="110">
        <f t="shared" si="171"/>
        <v>700</v>
      </c>
      <c r="H432" s="110">
        <f t="shared" si="171"/>
        <v>0</v>
      </c>
      <c r="I432" s="110">
        <f t="shared" si="171"/>
        <v>0</v>
      </c>
      <c r="J432" s="110">
        <f t="shared" si="171"/>
        <v>0</v>
      </c>
      <c r="K432" s="110">
        <f t="shared" si="171"/>
        <v>3765</v>
      </c>
      <c r="L432" s="8"/>
      <c r="M432" s="8"/>
      <c r="N432" s="8"/>
      <c r="O432" s="8"/>
      <c r="P432" s="8"/>
      <c r="Q432" s="3"/>
      <c r="R432" s="3"/>
    </row>
    <row r="433" spans="1:18" s="11" customFormat="1" ht="14.25" customHeight="1">
      <c r="A433" s="100"/>
      <c r="B433" s="101" t="s">
        <v>156</v>
      </c>
      <c r="C433" s="102"/>
      <c r="D433" s="102">
        <v>3779</v>
      </c>
      <c r="E433" s="102"/>
      <c r="F433" s="102"/>
      <c r="G433" s="102">
        <v>300</v>
      </c>
      <c r="H433" s="102"/>
      <c r="I433" s="102"/>
      <c r="J433" s="102"/>
      <c r="K433" s="102">
        <f>SUM(C433:J433)</f>
        <v>4079</v>
      </c>
      <c r="L433" s="7"/>
      <c r="M433" s="7"/>
      <c r="N433" s="7"/>
      <c r="O433" s="7"/>
      <c r="P433" s="7"/>
      <c r="Q433" s="5"/>
      <c r="R433" s="3"/>
    </row>
    <row r="434" spans="1:18" s="11" customFormat="1" ht="14.25" customHeight="1">
      <c r="A434" s="105"/>
      <c r="B434" s="143" t="s">
        <v>448</v>
      </c>
      <c r="C434" s="107"/>
      <c r="D434" s="107"/>
      <c r="E434" s="107"/>
      <c r="F434" s="107"/>
      <c r="G434" s="107"/>
      <c r="H434" s="107"/>
      <c r="I434" s="107"/>
      <c r="J434" s="107"/>
      <c r="K434" s="102">
        <f>SUM(C434:J434)</f>
        <v>0</v>
      </c>
      <c r="L434" s="7"/>
      <c r="M434" s="7"/>
      <c r="N434" s="7"/>
      <c r="O434" s="7"/>
      <c r="P434" s="7"/>
      <c r="Q434" s="5"/>
      <c r="R434" s="3"/>
    </row>
    <row r="435" spans="1:18" s="11" customFormat="1" ht="28.5" customHeight="1" thickBot="1">
      <c r="A435" s="123"/>
      <c r="B435" s="109" t="s">
        <v>530</v>
      </c>
      <c r="C435" s="110">
        <f>C433+C434</f>
        <v>0</v>
      </c>
      <c r="D435" s="110">
        <f aca="true" t="shared" si="172" ref="D435:K435">D433+D434</f>
        <v>3779</v>
      </c>
      <c r="E435" s="110">
        <f t="shared" si="172"/>
        <v>0</v>
      </c>
      <c r="F435" s="110">
        <f t="shared" si="172"/>
        <v>0</v>
      </c>
      <c r="G435" s="110">
        <f t="shared" si="172"/>
        <v>300</v>
      </c>
      <c r="H435" s="110">
        <f t="shared" si="172"/>
        <v>0</v>
      </c>
      <c r="I435" s="110">
        <f t="shared" si="172"/>
        <v>0</v>
      </c>
      <c r="J435" s="110">
        <f t="shared" si="172"/>
        <v>0</v>
      </c>
      <c r="K435" s="110">
        <f t="shared" si="172"/>
        <v>4079</v>
      </c>
      <c r="L435" s="7"/>
      <c r="M435" s="7"/>
      <c r="N435" s="7"/>
      <c r="O435" s="7"/>
      <c r="P435" s="7"/>
      <c r="Q435" s="5"/>
      <c r="R435" s="3"/>
    </row>
    <row r="436" spans="1:18" s="11" customFormat="1" ht="16.5" customHeight="1">
      <c r="A436" s="100"/>
      <c r="B436" s="101" t="s">
        <v>352</v>
      </c>
      <c r="C436" s="102"/>
      <c r="D436" s="102">
        <v>4307</v>
      </c>
      <c r="E436" s="102"/>
      <c r="F436" s="102"/>
      <c r="G436" s="102">
        <v>1300</v>
      </c>
      <c r="H436" s="102"/>
      <c r="I436" s="102"/>
      <c r="J436" s="102"/>
      <c r="K436" s="102">
        <f>SUM(C436:J436)</f>
        <v>5607</v>
      </c>
      <c r="L436" s="7"/>
      <c r="M436" s="7"/>
      <c r="N436" s="7"/>
      <c r="O436" s="7"/>
      <c r="P436" s="7"/>
      <c r="Q436" s="5"/>
      <c r="R436" s="3"/>
    </row>
    <row r="437" spans="1:18" s="11" customFormat="1" ht="15.75" customHeight="1">
      <c r="A437" s="105"/>
      <c r="B437" s="143" t="s">
        <v>448</v>
      </c>
      <c r="C437" s="107"/>
      <c r="D437" s="107"/>
      <c r="E437" s="107"/>
      <c r="F437" s="107"/>
      <c r="G437" s="107"/>
      <c r="H437" s="107"/>
      <c r="I437" s="107"/>
      <c r="J437" s="107"/>
      <c r="K437" s="102">
        <f>SUM(C437:J437)</f>
        <v>0</v>
      </c>
      <c r="L437" s="7"/>
      <c r="M437" s="7"/>
      <c r="N437" s="7"/>
      <c r="O437" s="7"/>
      <c r="P437" s="7"/>
      <c r="Q437" s="5"/>
      <c r="R437" s="3"/>
    </row>
    <row r="438" spans="1:18" s="11" customFormat="1" ht="14.25" customHeight="1" thickBot="1">
      <c r="A438" s="123"/>
      <c r="B438" s="109" t="s">
        <v>531</v>
      </c>
      <c r="C438" s="110">
        <f>C436+C437</f>
        <v>0</v>
      </c>
      <c r="D438" s="110">
        <f aca="true" t="shared" si="173" ref="D438:I438">D436+D437</f>
        <v>4307</v>
      </c>
      <c r="E438" s="110">
        <f t="shared" si="173"/>
        <v>0</v>
      </c>
      <c r="F438" s="110">
        <f t="shared" si="173"/>
        <v>0</v>
      </c>
      <c r="G438" s="110">
        <f t="shared" si="173"/>
        <v>1300</v>
      </c>
      <c r="H438" s="110">
        <f t="shared" si="173"/>
        <v>0</v>
      </c>
      <c r="I438" s="110">
        <f t="shared" si="173"/>
        <v>0</v>
      </c>
      <c r="J438" s="110">
        <f>J436+J437</f>
        <v>0</v>
      </c>
      <c r="K438" s="110">
        <f>K436+K437</f>
        <v>5607</v>
      </c>
      <c r="L438" s="7"/>
      <c r="M438" s="7"/>
      <c r="N438" s="7"/>
      <c r="O438" s="7"/>
      <c r="P438" s="7"/>
      <c r="Q438" s="5"/>
      <c r="R438" s="3"/>
    </row>
    <row r="439" spans="1:18" s="11" customFormat="1" ht="15" customHeight="1">
      <c r="A439" s="100"/>
      <c r="B439" s="101" t="s">
        <v>357</v>
      </c>
      <c r="C439" s="102"/>
      <c r="D439" s="102">
        <v>4937</v>
      </c>
      <c r="E439" s="102"/>
      <c r="F439" s="102"/>
      <c r="G439" s="102">
        <v>2800</v>
      </c>
      <c r="H439" s="102"/>
      <c r="I439" s="102"/>
      <c r="J439" s="102"/>
      <c r="K439" s="102">
        <f>SUM(C439:J439)</f>
        <v>7737</v>
      </c>
      <c r="L439" s="7"/>
      <c r="M439" s="7"/>
      <c r="N439" s="7"/>
      <c r="O439" s="7"/>
      <c r="P439" s="7"/>
      <c r="Q439" s="5"/>
      <c r="R439" s="3"/>
    </row>
    <row r="440" spans="1:18" s="11" customFormat="1" ht="15" customHeight="1">
      <c r="A440" s="105"/>
      <c r="B440" s="143" t="s">
        <v>448</v>
      </c>
      <c r="C440" s="107"/>
      <c r="D440" s="107"/>
      <c r="E440" s="107"/>
      <c r="F440" s="107"/>
      <c r="G440" s="107"/>
      <c r="H440" s="107"/>
      <c r="I440" s="107"/>
      <c r="J440" s="107"/>
      <c r="K440" s="102">
        <f>SUM(C440:J440)</f>
        <v>0</v>
      </c>
      <c r="L440" s="7"/>
      <c r="M440" s="7"/>
      <c r="N440" s="7"/>
      <c r="O440" s="7"/>
      <c r="P440" s="7"/>
      <c r="Q440" s="5"/>
      <c r="R440" s="3"/>
    </row>
    <row r="441" spans="1:18" s="11" customFormat="1" ht="15" customHeight="1" thickBot="1">
      <c r="A441" s="123"/>
      <c r="B441" s="109" t="s">
        <v>532</v>
      </c>
      <c r="C441" s="110">
        <f>C439+C440</f>
        <v>0</v>
      </c>
      <c r="D441" s="110">
        <f aca="true" t="shared" si="174" ref="D441:K441">D439+D440</f>
        <v>4937</v>
      </c>
      <c r="E441" s="110">
        <f t="shared" si="174"/>
        <v>0</v>
      </c>
      <c r="F441" s="110">
        <f t="shared" si="174"/>
        <v>0</v>
      </c>
      <c r="G441" s="110">
        <f t="shared" si="174"/>
        <v>2800</v>
      </c>
      <c r="H441" s="110">
        <f t="shared" si="174"/>
        <v>0</v>
      </c>
      <c r="I441" s="110">
        <f t="shared" si="174"/>
        <v>0</v>
      </c>
      <c r="J441" s="110">
        <f t="shared" si="174"/>
        <v>0</v>
      </c>
      <c r="K441" s="110">
        <f t="shared" si="174"/>
        <v>7737</v>
      </c>
      <c r="L441" s="7"/>
      <c r="M441" s="7"/>
      <c r="N441" s="7"/>
      <c r="O441" s="7"/>
      <c r="P441" s="7"/>
      <c r="Q441" s="5"/>
      <c r="R441" s="3"/>
    </row>
    <row r="442" spans="1:18" s="11" customFormat="1" ht="15" customHeight="1">
      <c r="A442" s="100"/>
      <c r="B442" s="101" t="s">
        <v>133</v>
      </c>
      <c r="C442" s="102">
        <v>0</v>
      </c>
      <c r="D442" s="102">
        <v>10064</v>
      </c>
      <c r="E442" s="102"/>
      <c r="F442" s="102"/>
      <c r="G442" s="102">
        <v>3000</v>
      </c>
      <c r="H442" s="102"/>
      <c r="I442" s="102"/>
      <c r="J442" s="102"/>
      <c r="K442" s="102">
        <f>SUM(C442:J442)</f>
        <v>13064</v>
      </c>
      <c r="L442" s="7"/>
      <c r="M442" s="7"/>
      <c r="N442" s="7"/>
      <c r="O442" s="7"/>
      <c r="P442" s="7"/>
      <c r="Q442" s="5"/>
      <c r="R442" s="3"/>
    </row>
    <row r="443" spans="1:18" s="11" customFormat="1" ht="15" customHeight="1">
      <c r="A443" s="105"/>
      <c r="B443" s="106" t="s">
        <v>448</v>
      </c>
      <c r="C443" s="107"/>
      <c r="D443" s="107"/>
      <c r="E443" s="107"/>
      <c r="F443" s="107"/>
      <c r="G443" s="107"/>
      <c r="H443" s="107"/>
      <c r="I443" s="107"/>
      <c r="J443" s="107"/>
      <c r="K443" s="102">
        <f>SUM(C443:J443)</f>
        <v>0</v>
      </c>
      <c r="L443" s="7"/>
      <c r="M443" s="7"/>
      <c r="N443" s="7"/>
      <c r="O443" s="7"/>
      <c r="P443" s="7"/>
      <c r="Q443" s="5"/>
      <c r="R443" s="3"/>
    </row>
    <row r="444" spans="1:18" s="11" customFormat="1" ht="15" customHeight="1" thickBot="1">
      <c r="A444" s="123"/>
      <c r="B444" s="109" t="s">
        <v>483</v>
      </c>
      <c r="C444" s="110">
        <f>C442+C443</f>
        <v>0</v>
      </c>
      <c r="D444" s="110">
        <f aca="true" t="shared" si="175" ref="D444:K444">D442+D443</f>
        <v>10064</v>
      </c>
      <c r="E444" s="110">
        <f t="shared" si="175"/>
        <v>0</v>
      </c>
      <c r="F444" s="110">
        <f t="shared" si="175"/>
        <v>0</v>
      </c>
      <c r="G444" s="110">
        <f t="shared" si="175"/>
        <v>3000</v>
      </c>
      <c r="H444" s="110">
        <f t="shared" si="175"/>
        <v>0</v>
      </c>
      <c r="I444" s="110">
        <f t="shared" si="175"/>
        <v>0</v>
      </c>
      <c r="J444" s="110">
        <f t="shared" si="175"/>
        <v>0</v>
      </c>
      <c r="K444" s="110">
        <f t="shared" si="175"/>
        <v>13064</v>
      </c>
      <c r="L444" s="7"/>
      <c r="M444" s="7"/>
      <c r="N444" s="7"/>
      <c r="O444" s="7"/>
      <c r="P444" s="7"/>
      <c r="Q444" s="5"/>
      <c r="R444" s="3"/>
    </row>
    <row r="445" spans="1:18" s="11" customFormat="1" ht="14.25" customHeight="1">
      <c r="A445" s="100"/>
      <c r="B445" s="101" t="s">
        <v>152</v>
      </c>
      <c r="C445" s="102"/>
      <c r="D445" s="102">
        <v>4666</v>
      </c>
      <c r="E445" s="102"/>
      <c r="F445" s="102"/>
      <c r="G445" s="102">
        <v>1400</v>
      </c>
      <c r="H445" s="102"/>
      <c r="I445" s="102"/>
      <c r="J445" s="102"/>
      <c r="K445" s="102">
        <f>SUM(C445:J445)</f>
        <v>6066</v>
      </c>
      <c r="L445" s="8"/>
      <c r="M445" s="8"/>
      <c r="N445" s="8"/>
      <c r="O445" s="8"/>
      <c r="P445" s="8"/>
      <c r="Q445" s="3"/>
      <c r="R445" s="3"/>
    </row>
    <row r="446" spans="1:18" s="11" customFormat="1" ht="14.25" customHeight="1">
      <c r="A446" s="105"/>
      <c r="B446" s="106" t="s">
        <v>448</v>
      </c>
      <c r="C446" s="107"/>
      <c r="D446" s="107"/>
      <c r="E446" s="107"/>
      <c r="F446" s="107"/>
      <c r="G446" s="107"/>
      <c r="H446" s="107"/>
      <c r="I446" s="107"/>
      <c r="J446" s="107"/>
      <c r="K446" s="102">
        <f>SUM(C446:J446)</f>
        <v>0</v>
      </c>
      <c r="L446" s="8"/>
      <c r="M446" s="8"/>
      <c r="N446" s="8"/>
      <c r="O446" s="8"/>
      <c r="P446" s="8"/>
      <c r="Q446" s="3"/>
      <c r="R446" s="3"/>
    </row>
    <row r="447" spans="1:18" s="11" customFormat="1" ht="14.25" customHeight="1" thickBot="1">
      <c r="A447" s="123"/>
      <c r="B447" s="109" t="s">
        <v>540</v>
      </c>
      <c r="C447" s="110">
        <f>C445+C446</f>
        <v>0</v>
      </c>
      <c r="D447" s="110">
        <f aca="true" t="shared" si="176" ref="D447:K447">D445+D446</f>
        <v>4666</v>
      </c>
      <c r="E447" s="110">
        <f t="shared" si="176"/>
        <v>0</v>
      </c>
      <c r="F447" s="110">
        <f t="shared" si="176"/>
        <v>0</v>
      </c>
      <c r="G447" s="110">
        <f t="shared" si="176"/>
        <v>1400</v>
      </c>
      <c r="H447" s="110">
        <f t="shared" si="176"/>
        <v>0</v>
      </c>
      <c r="I447" s="110">
        <f t="shared" si="176"/>
        <v>0</v>
      </c>
      <c r="J447" s="110">
        <f t="shared" si="176"/>
        <v>0</v>
      </c>
      <c r="K447" s="110">
        <f t="shared" si="176"/>
        <v>6066</v>
      </c>
      <c r="L447" s="8"/>
      <c r="M447" s="8"/>
      <c r="N447" s="8"/>
      <c r="O447" s="8"/>
      <c r="P447" s="8"/>
      <c r="Q447" s="3"/>
      <c r="R447" s="3"/>
    </row>
    <row r="448" spans="1:18" s="11" customFormat="1" ht="14.25" customHeight="1">
      <c r="A448" s="100"/>
      <c r="B448" s="101" t="s">
        <v>153</v>
      </c>
      <c r="C448" s="102"/>
      <c r="D448" s="102">
        <v>4255</v>
      </c>
      <c r="E448" s="102"/>
      <c r="F448" s="102"/>
      <c r="G448" s="102">
        <v>1100</v>
      </c>
      <c r="H448" s="102"/>
      <c r="I448" s="102"/>
      <c r="J448" s="102"/>
      <c r="K448" s="102">
        <f>SUM(C448:J448)</f>
        <v>5355</v>
      </c>
      <c r="L448" s="8"/>
      <c r="M448" s="8"/>
      <c r="N448" s="8"/>
      <c r="O448" s="8"/>
      <c r="P448" s="8"/>
      <c r="Q448" s="3"/>
      <c r="R448" s="3"/>
    </row>
    <row r="449" spans="1:18" s="11" customFormat="1" ht="14.25" customHeight="1">
      <c r="A449" s="105"/>
      <c r="B449" s="143" t="s">
        <v>448</v>
      </c>
      <c r="C449" s="107"/>
      <c r="D449" s="107"/>
      <c r="E449" s="107"/>
      <c r="F449" s="107"/>
      <c r="G449" s="107"/>
      <c r="H449" s="107"/>
      <c r="I449" s="107"/>
      <c r="J449" s="107"/>
      <c r="K449" s="102">
        <f>SUM(C449:J449)</f>
        <v>0</v>
      </c>
      <c r="L449" s="8"/>
      <c r="M449" s="8"/>
      <c r="N449" s="8"/>
      <c r="O449" s="8"/>
      <c r="P449" s="8"/>
      <c r="Q449" s="3"/>
      <c r="R449" s="3"/>
    </row>
    <row r="450" spans="1:18" s="11" customFormat="1" ht="27" customHeight="1" thickBot="1">
      <c r="A450" s="123"/>
      <c r="B450" s="109" t="s">
        <v>533</v>
      </c>
      <c r="C450" s="110">
        <f>C448+C449</f>
        <v>0</v>
      </c>
      <c r="D450" s="110">
        <f aca="true" t="shared" si="177" ref="D450:K450">D448+D449</f>
        <v>4255</v>
      </c>
      <c r="E450" s="110">
        <f t="shared" si="177"/>
        <v>0</v>
      </c>
      <c r="F450" s="110">
        <f t="shared" si="177"/>
        <v>0</v>
      </c>
      <c r="G450" s="110">
        <f t="shared" si="177"/>
        <v>1100</v>
      </c>
      <c r="H450" s="110">
        <f t="shared" si="177"/>
        <v>0</v>
      </c>
      <c r="I450" s="110">
        <f t="shared" si="177"/>
        <v>0</v>
      </c>
      <c r="J450" s="110">
        <f t="shared" si="177"/>
        <v>0</v>
      </c>
      <c r="K450" s="110">
        <f t="shared" si="177"/>
        <v>5355</v>
      </c>
      <c r="L450" s="8"/>
      <c r="M450" s="8"/>
      <c r="N450" s="8"/>
      <c r="O450" s="8"/>
      <c r="P450" s="8"/>
      <c r="Q450" s="3"/>
      <c r="R450" s="3"/>
    </row>
    <row r="451" spans="1:18" s="11" customFormat="1" ht="14.25" customHeight="1">
      <c r="A451" s="100"/>
      <c r="B451" s="101" t="s">
        <v>150</v>
      </c>
      <c r="C451" s="102"/>
      <c r="D451" s="102">
        <v>4881</v>
      </c>
      <c r="E451" s="102"/>
      <c r="F451" s="102"/>
      <c r="G451" s="102">
        <v>1600</v>
      </c>
      <c r="H451" s="102"/>
      <c r="I451" s="102"/>
      <c r="J451" s="102"/>
      <c r="K451" s="102">
        <f>SUM(C451:J451)</f>
        <v>6481</v>
      </c>
      <c r="L451" s="7"/>
      <c r="M451" s="7"/>
      <c r="N451" s="7"/>
      <c r="O451" s="7"/>
      <c r="P451" s="7"/>
      <c r="Q451" s="5"/>
      <c r="R451" s="3"/>
    </row>
    <row r="452" spans="1:18" s="11" customFormat="1" ht="14.25" customHeight="1">
      <c r="A452" s="105"/>
      <c r="B452" s="143" t="s">
        <v>448</v>
      </c>
      <c r="C452" s="107"/>
      <c r="D452" s="107"/>
      <c r="E452" s="107"/>
      <c r="F452" s="107"/>
      <c r="G452" s="107"/>
      <c r="H452" s="107"/>
      <c r="I452" s="107"/>
      <c r="J452" s="107"/>
      <c r="K452" s="102">
        <f>SUM(C452:J452)</f>
        <v>0</v>
      </c>
      <c r="L452" s="7"/>
      <c r="M452" s="7"/>
      <c r="N452" s="7"/>
      <c r="O452" s="7"/>
      <c r="P452" s="7"/>
      <c r="Q452" s="5"/>
      <c r="R452" s="3"/>
    </row>
    <row r="453" spans="1:18" s="11" customFormat="1" ht="27.75" customHeight="1" thickBot="1">
      <c r="A453" s="108"/>
      <c r="B453" s="109" t="s">
        <v>534</v>
      </c>
      <c r="C453" s="110">
        <f>C451+C452</f>
        <v>0</v>
      </c>
      <c r="D453" s="110">
        <f aca="true" t="shared" si="178" ref="D453:K453">D451+D452</f>
        <v>4881</v>
      </c>
      <c r="E453" s="110">
        <f t="shared" si="178"/>
        <v>0</v>
      </c>
      <c r="F453" s="110">
        <f t="shared" si="178"/>
        <v>0</v>
      </c>
      <c r="G453" s="110">
        <f t="shared" si="178"/>
        <v>1600</v>
      </c>
      <c r="H453" s="110">
        <f t="shared" si="178"/>
        <v>0</v>
      </c>
      <c r="I453" s="110">
        <f t="shared" si="178"/>
        <v>0</v>
      </c>
      <c r="J453" s="110">
        <f t="shared" si="178"/>
        <v>0</v>
      </c>
      <c r="K453" s="110">
        <f t="shared" si="178"/>
        <v>6481</v>
      </c>
      <c r="L453" s="7"/>
      <c r="M453" s="7"/>
      <c r="N453" s="7"/>
      <c r="O453" s="7"/>
      <c r="P453" s="7"/>
      <c r="Q453" s="5"/>
      <c r="R453" s="3"/>
    </row>
    <row r="454" spans="1:18" s="11" customFormat="1" ht="14.25" customHeight="1">
      <c r="A454" s="100"/>
      <c r="B454" s="101" t="s">
        <v>151</v>
      </c>
      <c r="C454" s="102"/>
      <c r="D454" s="102">
        <v>6404</v>
      </c>
      <c r="E454" s="102"/>
      <c r="F454" s="102"/>
      <c r="G454" s="102">
        <v>1500</v>
      </c>
      <c r="H454" s="102"/>
      <c r="I454" s="102"/>
      <c r="J454" s="102"/>
      <c r="K454" s="102">
        <f>SUM(C454:J454)</f>
        <v>7904</v>
      </c>
      <c r="L454" s="9"/>
      <c r="M454" s="9"/>
      <c r="N454" s="9"/>
      <c r="O454" s="9"/>
      <c r="P454" s="9"/>
      <c r="Q454" s="3"/>
      <c r="R454" s="3"/>
    </row>
    <row r="455" spans="1:18" s="11" customFormat="1" ht="14.25" customHeight="1">
      <c r="A455" s="105"/>
      <c r="B455" s="143" t="s">
        <v>448</v>
      </c>
      <c r="C455" s="107"/>
      <c r="D455" s="107"/>
      <c r="E455" s="107"/>
      <c r="F455" s="107"/>
      <c r="G455" s="107"/>
      <c r="H455" s="107"/>
      <c r="I455" s="107"/>
      <c r="J455" s="107"/>
      <c r="K455" s="102">
        <f>SUM(C455:J455)</f>
        <v>0</v>
      </c>
      <c r="L455" s="9"/>
      <c r="M455" s="9"/>
      <c r="N455" s="9"/>
      <c r="O455" s="9"/>
      <c r="P455" s="9"/>
      <c r="Q455" s="3"/>
      <c r="R455" s="3"/>
    </row>
    <row r="456" spans="1:18" s="11" customFormat="1" ht="29.25" customHeight="1" thickBot="1">
      <c r="A456" s="123"/>
      <c r="B456" s="109" t="s">
        <v>535</v>
      </c>
      <c r="C456" s="110">
        <f>C454+C455</f>
        <v>0</v>
      </c>
      <c r="D456" s="110">
        <f aca="true" t="shared" si="179" ref="D456:K456">D454+D455</f>
        <v>6404</v>
      </c>
      <c r="E456" s="110">
        <f t="shared" si="179"/>
        <v>0</v>
      </c>
      <c r="F456" s="110">
        <f t="shared" si="179"/>
        <v>0</v>
      </c>
      <c r="G456" s="110">
        <f t="shared" si="179"/>
        <v>1500</v>
      </c>
      <c r="H456" s="110">
        <f t="shared" si="179"/>
        <v>0</v>
      </c>
      <c r="I456" s="110">
        <f t="shared" si="179"/>
        <v>0</v>
      </c>
      <c r="J456" s="110">
        <f t="shared" si="179"/>
        <v>0</v>
      </c>
      <c r="K456" s="110">
        <f t="shared" si="179"/>
        <v>7904</v>
      </c>
      <c r="L456" s="9"/>
      <c r="M456" s="9"/>
      <c r="N456" s="9"/>
      <c r="O456" s="9"/>
      <c r="P456" s="9"/>
      <c r="Q456" s="3"/>
      <c r="R456" s="3"/>
    </row>
    <row r="457" spans="1:18" s="11" customFormat="1" ht="14.25" customHeight="1">
      <c r="A457" s="100"/>
      <c r="B457" s="101" t="s">
        <v>148</v>
      </c>
      <c r="C457" s="102"/>
      <c r="D457" s="102">
        <v>10054</v>
      </c>
      <c r="E457" s="102"/>
      <c r="F457" s="102"/>
      <c r="G457" s="102">
        <v>2637</v>
      </c>
      <c r="H457" s="102"/>
      <c r="I457" s="102"/>
      <c r="J457" s="102"/>
      <c r="K457" s="102">
        <f>SUM(C457:J457)</f>
        <v>12691</v>
      </c>
      <c r="L457" s="7"/>
      <c r="M457" s="7"/>
      <c r="N457" s="7"/>
      <c r="O457" s="7"/>
      <c r="P457" s="7"/>
      <c r="Q457" s="5"/>
      <c r="R457" s="3"/>
    </row>
    <row r="458" spans="1:18" s="11" customFormat="1" ht="14.25" customHeight="1">
      <c r="A458" s="105"/>
      <c r="B458" s="143" t="s">
        <v>448</v>
      </c>
      <c r="C458" s="107"/>
      <c r="D458" s="107"/>
      <c r="E458" s="107"/>
      <c r="F458" s="107"/>
      <c r="G458" s="107"/>
      <c r="H458" s="107"/>
      <c r="I458" s="107"/>
      <c r="J458" s="107"/>
      <c r="K458" s="102">
        <f>SUM(C458:J458)</f>
        <v>0</v>
      </c>
      <c r="L458" s="7"/>
      <c r="M458" s="7"/>
      <c r="N458" s="7"/>
      <c r="O458" s="7"/>
      <c r="P458" s="7"/>
      <c r="Q458" s="5"/>
      <c r="R458" s="3"/>
    </row>
    <row r="459" spans="1:18" s="11" customFormat="1" ht="15.75" customHeight="1" thickBot="1">
      <c r="A459" s="123"/>
      <c r="B459" s="109" t="s">
        <v>541</v>
      </c>
      <c r="C459" s="110">
        <f>C457+C458</f>
        <v>0</v>
      </c>
      <c r="D459" s="110">
        <f aca="true" t="shared" si="180" ref="D459:K459">D457+D458</f>
        <v>10054</v>
      </c>
      <c r="E459" s="110">
        <f t="shared" si="180"/>
        <v>0</v>
      </c>
      <c r="F459" s="110">
        <f t="shared" si="180"/>
        <v>0</v>
      </c>
      <c r="G459" s="110">
        <f t="shared" si="180"/>
        <v>2637</v>
      </c>
      <c r="H459" s="110">
        <f t="shared" si="180"/>
        <v>0</v>
      </c>
      <c r="I459" s="110">
        <f t="shared" si="180"/>
        <v>0</v>
      </c>
      <c r="J459" s="110">
        <f t="shared" si="180"/>
        <v>0</v>
      </c>
      <c r="K459" s="110">
        <f t="shared" si="180"/>
        <v>12691</v>
      </c>
      <c r="L459" s="7"/>
      <c r="M459" s="7"/>
      <c r="N459" s="7"/>
      <c r="O459" s="7"/>
      <c r="P459" s="7"/>
      <c r="Q459" s="5"/>
      <c r="R459" s="3"/>
    </row>
    <row r="460" spans="1:18" s="11" customFormat="1" ht="14.25" customHeight="1">
      <c r="A460" s="100"/>
      <c r="B460" s="101" t="s">
        <v>149</v>
      </c>
      <c r="C460" s="102"/>
      <c r="D460" s="102">
        <v>4887</v>
      </c>
      <c r="E460" s="102"/>
      <c r="F460" s="102"/>
      <c r="G460" s="102">
        <v>2150</v>
      </c>
      <c r="H460" s="102"/>
      <c r="I460" s="102"/>
      <c r="J460" s="102"/>
      <c r="K460" s="102">
        <f>SUM(C460:J460)</f>
        <v>7037</v>
      </c>
      <c r="L460" s="8"/>
      <c r="M460" s="8"/>
      <c r="N460" s="8"/>
      <c r="O460" s="8"/>
      <c r="P460" s="8"/>
      <c r="Q460" s="3"/>
      <c r="R460" s="3"/>
    </row>
    <row r="461" spans="1:18" s="11" customFormat="1" ht="14.25" customHeight="1">
      <c r="A461" s="105"/>
      <c r="B461" s="143" t="s">
        <v>448</v>
      </c>
      <c r="C461" s="107"/>
      <c r="D461" s="107"/>
      <c r="E461" s="107"/>
      <c r="F461" s="107"/>
      <c r="G461" s="107"/>
      <c r="H461" s="107"/>
      <c r="I461" s="107"/>
      <c r="J461" s="107"/>
      <c r="K461" s="102">
        <f>SUM(C461:J461)</f>
        <v>0</v>
      </c>
      <c r="L461" s="8"/>
      <c r="M461" s="8"/>
      <c r="N461" s="8"/>
      <c r="O461" s="8"/>
      <c r="P461" s="8"/>
      <c r="Q461" s="3"/>
      <c r="R461" s="3"/>
    </row>
    <row r="462" spans="1:18" s="11" customFormat="1" ht="14.25" customHeight="1" thickBot="1">
      <c r="A462" s="123"/>
      <c r="B462" s="109" t="s">
        <v>536</v>
      </c>
      <c r="C462" s="110">
        <f>C460+C461</f>
        <v>0</v>
      </c>
      <c r="D462" s="110">
        <f aca="true" t="shared" si="181" ref="D462:K462">D460+D461</f>
        <v>4887</v>
      </c>
      <c r="E462" s="110">
        <f t="shared" si="181"/>
        <v>0</v>
      </c>
      <c r="F462" s="110">
        <f t="shared" si="181"/>
        <v>0</v>
      </c>
      <c r="G462" s="110">
        <f t="shared" si="181"/>
        <v>2150</v>
      </c>
      <c r="H462" s="110">
        <f t="shared" si="181"/>
        <v>0</v>
      </c>
      <c r="I462" s="110">
        <f t="shared" si="181"/>
        <v>0</v>
      </c>
      <c r="J462" s="110">
        <f t="shared" si="181"/>
        <v>0</v>
      </c>
      <c r="K462" s="110">
        <f t="shared" si="181"/>
        <v>7037</v>
      </c>
      <c r="L462" s="8"/>
      <c r="M462" s="8"/>
      <c r="N462" s="8"/>
      <c r="O462" s="8"/>
      <c r="P462" s="8"/>
      <c r="Q462" s="3"/>
      <c r="R462" s="3"/>
    </row>
    <row r="463" spans="1:18" s="11" customFormat="1" ht="14.25" customHeight="1">
      <c r="A463" s="100"/>
      <c r="B463" s="101" t="s">
        <v>136</v>
      </c>
      <c r="C463" s="102"/>
      <c r="D463" s="102">
        <v>3718</v>
      </c>
      <c r="E463" s="102"/>
      <c r="F463" s="102"/>
      <c r="G463" s="102">
        <v>2250</v>
      </c>
      <c r="H463" s="102"/>
      <c r="I463" s="102"/>
      <c r="J463" s="102"/>
      <c r="K463" s="102">
        <f>SUM(C463:J463)</f>
        <v>5968</v>
      </c>
      <c r="L463" s="7"/>
      <c r="M463" s="7"/>
      <c r="N463" s="7"/>
      <c r="O463" s="7"/>
      <c r="P463" s="7"/>
      <c r="Q463" s="5"/>
      <c r="R463" s="3"/>
    </row>
    <row r="464" spans="1:18" s="11" customFormat="1" ht="14.25" customHeight="1">
      <c r="A464" s="105"/>
      <c r="B464" s="143" t="s">
        <v>448</v>
      </c>
      <c r="C464" s="107"/>
      <c r="D464" s="107"/>
      <c r="E464" s="107"/>
      <c r="F464" s="107"/>
      <c r="G464" s="107"/>
      <c r="H464" s="107"/>
      <c r="I464" s="107"/>
      <c r="J464" s="107"/>
      <c r="K464" s="102">
        <f>SUM(C464:J464)</f>
        <v>0</v>
      </c>
      <c r="L464" s="7"/>
      <c r="M464" s="7"/>
      <c r="N464" s="7"/>
      <c r="O464" s="7"/>
      <c r="P464" s="7"/>
      <c r="Q464" s="5"/>
      <c r="R464" s="3"/>
    </row>
    <row r="465" spans="1:18" s="11" customFormat="1" ht="13.5" customHeight="1" thickBot="1">
      <c r="A465" s="123"/>
      <c r="B465" s="109" t="s">
        <v>487</v>
      </c>
      <c r="C465" s="110">
        <f>C463+C464</f>
        <v>0</v>
      </c>
      <c r="D465" s="110">
        <f aca="true" t="shared" si="182" ref="D465:K465">D463+D464</f>
        <v>3718</v>
      </c>
      <c r="E465" s="110">
        <f t="shared" si="182"/>
        <v>0</v>
      </c>
      <c r="F465" s="110">
        <f t="shared" si="182"/>
        <v>0</v>
      </c>
      <c r="G465" s="110">
        <f t="shared" si="182"/>
        <v>2250</v>
      </c>
      <c r="H465" s="110">
        <f t="shared" si="182"/>
        <v>0</v>
      </c>
      <c r="I465" s="110">
        <f t="shared" si="182"/>
        <v>0</v>
      </c>
      <c r="J465" s="110">
        <f t="shared" si="182"/>
        <v>0</v>
      </c>
      <c r="K465" s="110">
        <f t="shared" si="182"/>
        <v>5968</v>
      </c>
      <c r="L465" s="7"/>
      <c r="M465" s="7"/>
      <c r="N465" s="7"/>
      <c r="O465" s="7"/>
      <c r="P465" s="7"/>
      <c r="Q465" s="5"/>
      <c r="R465" s="3"/>
    </row>
    <row r="466" spans="1:18" s="11" customFormat="1" ht="14.25" customHeight="1">
      <c r="A466" s="130"/>
      <c r="B466" s="101" t="s">
        <v>341</v>
      </c>
      <c r="C466" s="102">
        <v>477574</v>
      </c>
      <c r="D466" s="102">
        <v>86750</v>
      </c>
      <c r="E466" s="102"/>
      <c r="F466" s="102"/>
      <c r="G466" s="102">
        <v>18100</v>
      </c>
      <c r="H466" s="102"/>
      <c r="I466" s="102"/>
      <c r="J466" s="102"/>
      <c r="K466" s="102">
        <f>SUM(C466:J466)</f>
        <v>582424</v>
      </c>
      <c r="L466" s="8"/>
      <c r="M466" s="8"/>
      <c r="N466" s="8"/>
      <c r="O466" s="8"/>
      <c r="P466" s="8"/>
      <c r="Q466" s="3"/>
      <c r="R466" s="3"/>
    </row>
    <row r="467" spans="1:18" s="11" customFormat="1" ht="14.25" customHeight="1">
      <c r="A467" s="142"/>
      <c r="B467" s="143" t="s">
        <v>448</v>
      </c>
      <c r="C467" s="107"/>
      <c r="D467" s="107"/>
      <c r="E467" s="107"/>
      <c r="F467" s="107"/>
      <c r="G467" s="107"/>
      <c r="H467" s="107"/>
      <c r="I467" s="107"/>
      <c r="J467" s="107"/>
      <c r="K467" s="102">
        <f>SUM(C467:J467)</f>
        <v>0</v>
      </c>
      <c r="L467" s="8"/>
      <c r="M467" s="8"/>
      <c r="N467" s="8"/>
      <c r="O467" s="8"/>
      <c r="P467" s="8"/>
      <c r="Q467" s="3"/>
      <c r="R467" s="3"/>
    </row>
    <row r="468" spans="1:18" s="11" customFormat="1" ht="14.25" customHeight="1" thickBot="1">
      <c r="A468" s="134"/>
      <c r="B468" s="109" t="s">
        <v>537</v>
      </c>
      <c r="C468" s="110">
        <f>C466+C467</f>
        <v>477574</v>
      </c>
      <c r="D468" s="110">
        <f aca="true" t="shared" si="183" ref="D468:K468">D466+D467</f>
        <v>86750</v>
      </c>
      <c r="E468" s="110">
        <f t="shared" si="183"/>
        <v>0</v>
      </c>
      <c r="F468" s="110">
        <f t="shared" si="183"/>
        <v>0</v>
      </c>
      <c r="G468" s="110">
        <f t="shared" si="183"/>
        <v>18100</v>
      </c>
      <c r="H468" s="110">
        <f t="shared" si="183"/>
        <v>0</v>
      </c>
      <c r="I468" s="110">
        <f t="shared" si="183"/>
        <v>0</v>
      </c>
      <c r="J468" s="110">
        <f t="shared" si="183"/>
        <v>0</v>
      </c>
      <c r="K468" s="110">
        <f t="shared" si="183"/>
        <v>582424</v>
      </c>
      <c r="L468" s="8"/>
      <c r="M468" s="8"/>
      <c r="N468" s="8"/>
      <c r="O468" s="8"/>
      <c r="P468" s="8"/>
      <c r="Q468" s="3"/>
      <c r="R468" s="3"/>
    </row>
    <row r="469" spans="1:18" ht="14.25" customHeight="1">
      <c r="A469" s="130"/>
      <c r="B469" s="130" t="s">
        <v>725</v>
      </c>
      <c r="C469" s="102"/>
      <c r="D469" s="102">
        <v>1175</v>
      </c>
      <c r="E469" s="102"/>
      <c r="F469" s="102"/>
      <c r="G469" s="102"/>
      <c r="H469" s="102"/>
      <c r="I469" s="102"/>
      <c r="J469" s="102"/>
      <c r="K469" s="102">
        <f>SUM(C469:J469)</f>
        <v>1175</v>
      </c>
      <c r="L469" s="3"/>
      <c r="M469" s="3"/>
      <c r="N469" s="3"/>
      <c r="O469" s="3"/>
      <c r="P469" s="3"/>
      <c r="Q469" s="3"/>
      <c r="R469" s="3"/>
    </row>
    <row r="470" spans="1:18" s="11" customFormat="1" ht="14.25" customHeight="1">
      <c r="A470" s="142"/>
      <c r="B470" s="143" t="s">
        <v>448</v>
      </c>
      <c r="C470" s="107">
        <v>3000</v>
      </c>
      <c r="D470" s="107">
        <v>2480</v>
      </c>
      <c r="E470" s="107"/>
      <c r="F470" s="107"/>
      <c r="G470" s="107"/>
      <c r="H470" s="107"/>
      <c r="I470" s="107"/>
      <c r="J470" s="107"/>
      <c r="K470" s="102">
        <f>SUM(C470:J470)</f>
        <v>5480</v>
      </c>
      <c r="L470" s="3"/>
      <c r="M470" s="3"/>
      <c r="N470" s="3"/>
      <c r="O470" s="3"/>
      <c r="P470" s="3"/>
      <c r="Q470" s="3"/>
      <c r="R470" s="3"/>
    </row>
    <row r="471" spans="1:18" s="11" customFormat="1" ht="14.25" customHeight="1" thickBot="1">
      <c r="A471" s="134"/>
      <c r="B471" s="134" t="s">
        <v>538</v>
      </c>
      <c r="C471" s="110">
        <f>C469+C470</f>
        <v>3000</v>
      </c>
      <c r="D471" s="110">
        <f aca="true" t="shared" si="184" ref="D471:K471">D469+D470</f>
        <v>3655</v>
      </c>
      <c r="E471" s="110">
        <f t="shared" si="184"/>
        <v>0</v>
      </c>
      <c r="F471" s="110">
        <f t="shared" si="184"/>
        <v>0</v>
      </c>
      <c r="G471" s="110">
        <f t="shared" si="184"/>
        <v>0</v>
      </c>
      <c r="H471" s="110">
        <f t="shared" si="184"/>
        <v>0</v>
      </c>
      <c r="I471" s="110">
        <f t="shared" si="184"/>
        <v>0</v>
      </c>
      <c r="J471" s="110">
        <f t="shared" si="184"/>
        <v>0</v>
      </c>
      <c r="K471" s="110">
        <f t="shared" si="184"/>
        <v>6655</v>
      </c>
      <c r="L471" s="3"/>
      <c r="M471" s="3"/>
      <c r="N471" s="3"/>
      <c r="O471" s="3"/>
      <c r="P471" s="3"/>
      <c r="Q471" s="3"/>
      <c r="R471" s="3"/>
    </row>
    <row r="472" spans="1:18" s="11" customFormat="1" ht="14.25" customHeight="1">
      <c r="A472" s="130"/>
      <c r="B472" s="130" t="s">
        <v>61</v>
      </c>
      <c r="C472" s="102">
        <v>27800</v>
      </c>
      <c r="D472" s="102">
        <v>3996</v>
      </c>
      <c r="E472" s="102"/>
      <c r="F472" s="102"/>
      <c r="G472" s="102"/>
      <c r="H472" s="102"/>
      <c r="I472" s="102"/>
      <c r="J472" s="102"/>
      <c r="K472" s="102">
        <f>SUM(C472:J472)</f>
        <v>31796</v>
      </c>
      <c r="L472" s="3"/>
      <c r="M472" s="3"/>
      <c r="N472" s="3"/>
      <c r="O472" s="3"/>
      <c r="P472" s="3"/>
      <c r="Q472" s="3"/>
      <c r="R472" s="3"/>
    </row>
    <row r="473" spans="1:18" s="11" customFormat="1" ht="14.25" customHeight="1">
      <c r="A473" s="142"/>
      <c r="B473" s="143" t="s">
        <v>448</v>
      </c>
      <c r="C473" s="107"/>
      <c r="D473" s="107"/>
      <c r="E473" s="107"/>
      <c r="F473" s="107"/>
      <c r="G473" s="107"/>
      <c r="H473" s="107"/>
      <c r="I473" s="107"/>
      <c r="J473" s="107"/>
      <c r="K473" s="102">
        <f>SUM(C473:J473)</f>
        <v>0</v>
      </c>
      <c r="L473" s="3"/>
      <c r="M473" s="3"/>
      <c r="N473" s="3"/>
      <c r="O473" s="3"/>
      <c r="P473" s="3"/>
      <c r="Q473" s="3"/>
      <c r="R473" s="3"/>
    </row>
    <row r="474" spans="1:18" s="11" customFormat="1" ht="25.5" customHeight="1" thickBot="1">
      <c r="A474" s="134"/>
      <c r="B474" s="134" t="s">
        <v>539</v>
      </c>
      <c r="C474" s="110">
        <f>C472+C473</f>
        <v>27800</v>
      </c>
      <c r="D474" s="110">
        <f aca="true" t="shared" si="185" ref="D474:K474">D472+D473</f>
        <v>3996</v>
      </c>
      <c r="E474" s="110">
        <f t="shared" si="185"/>
        <v>0</v>
      </c>
      <c r="F474" s="110">
        <f t="shared" si="185"/>
        <v>0</v>
      </c>
      <c r="G474" s="110">
        <f t="shared" si="185"/>
        <v>0</v>
      </c>
      <c r="H474" s="110">
        <f t="shared" si="185"/>
        <v>0</v>
      </c>
      <c r="I474" s="110">
        <f t="shared" si="185"/>
        <v>0</v>
      </c>
      <c r="J474" s="110">
        <f t="shared" si="185"/>
        <v>0</v>
      </c>
      <c r="K474" s="110">
        <f t="shared" si="185"/>
        <v>31796</v>
      </c>
      <c r="L474" s="3"/>
      <c r="M474" s="3"/>
      <c r="N474" s="3"/>
      <c r="O474" s="3"/>
      <c r="P474" s="3"/>
      <c r="Q474" s="3"/>
      <c r="R474" s="3"/>
    </row>
    <row r="475" spans="1:18" ht="14.25" customHeight="1">
      <c r="A475" s="228" t="s">
        <v>34</v>
      </c>
      <c r="B475" s="223" t="s">
        <v>99</v>
      </c>
      <c r="C475" s="229">
        <f>C478+C481+C484+C487+C490+C493+C496</f>
        <v>219146</v>
      </c>
      <c r="D475" s="229">
        <f aca="true" t="shared" si="186" ref="D475:K475">D478+D481+D484+D487+D490+D493+D496</f>
        <v>60043</v>
      </c>
      <c r="E475" s="229">
        <f t="shared" si="186"/>
        <v>0</v>
      </c>
      <c r="F475" s="229">
        <f t="shared" si="186"/>
        <v>0</v>
      </c>
      <c r="G475" s="229">
        <f t="shared" si="186"/>
        <v>5166</v>
      </c>
      <c r="H475" s="229">
        <f t="shared" si="186"/>
        <v>0</v>
      </c>
      <c r="I475" s="229">
        <f t="shared" si="186"/>
        <v>0</v>
      </c>
      <c r="J475" s="229">
        <f t="shared" si="186"/>
        <v>0</v>
      </c>
      <c r="K475" s="229">
        <f t="shared" si="186"/>
        <v>284355</v>
      </c>
      <c r="L475" s="3"/>
      <c r="M475" s="3"/>
      <c r="N475" s="3"/>
      <c r="O475" s="3"/>
      <c r="P475" s="3"/>
      <c r="Q475" s="3"/>
      <c r="R475" s="3"/>
    </row>
    <row r="476" spans="1:18" s="11" customFormat="1" ht="14.25" customHeight="1">
      <c r="A476" s="228"/>
      <c r="B476" s="106" t="s">
        <v>448</v>
      </c>
      <c r="C476" s="229">
        <f>C479+C482+C485+C488+C491+C494+C497</f>
        <v>1970</v>
      </c>
      <c r="D476" s="229">
        <f aca="true" t="shared" si="187" ref="D476:K476">D479+D482+D485+D488+D491+D494+D497</f>
        <v>-70</v>
      </c>
      <c r="E476" s="229">
        <f t="shared" si="187"/>
        <v>0</v>
      </c>
      <c r="F476" s="229">
        <f t="shared" si="187"/>
        <v>0</v>
      </c>
      <c r="G476" s="229">
        <f t="shared" si="187"/>
        <v>0</v>
      </c>
      <c r="H476" s="229">
        <f t="shared" si="187"/>
        <v>0</v>
      </c>
      <c r="I476" s="229">
        <f t="shared" si="187"/>
        <v>0</v>
      </c>
      <c r="J476" s="229">
        <f t="shared" si="187"/>
        <v>0</v>
      </c>
      <c r="K476" s="229">
        <f t="shared" si="187"/>
        <v>1900</v>
      </c>
      <c r="L476" s="3"/>
      <c r="M476" s="3"/>
      <c r="N476" s="3"/>
      <c r="O476" s="3"/>
      <c r="P476" s="3"/>
      <c r="Q476" s="3"/>
      <c r="R476" s="3"/>
    </row>
    <row r="477" spans="1:18" s="11" customFormat="1" ht="26.25" customHeight="1" thickBot="1">
      <c r="A477" s="230"/>
      <c r="B477" s="231" t="s">
        <v>543</v>
      </c>
      <c r="C477" s="232">
        <f>C475+C476</f>
        <v>221116</v>
      </c>
      <c r="D477" s="232">
        <f aca="true" t="shared" si="188" ref="D477:K477">D475+D476</f>
        <v>59973</v>
      </c>
      <c r="E477" s="232">
        <f t="shared" si="188"/>
        <v>0</v>
      </c>
      <c r="F477" s="232">
        <f t="shared" si="188"/>
        <v>0</v>
      </c>
      <c r="G477" s="232">
        <f t="shared" si="188"/>
        <v>5166</v>
      </c>
      <c r="H477" s="232">
        <f t="shared" si="188"/>
        <v>0</v>
      </c>
      <c r="I477" s="232">
        <f t="shared" si="188"/>
        <v>0</v>
      </c>
      <c r="J477" s="232">
        <f t="shared" si="188"/>
        <v>0</v>
      </c>
      <c r="K477" s="232">
        <f t="shared" si="188"/>
        <v>286255</v>
      </c>
      <c r="L477" s="3"/>
      <c r="M477" s="3"/>
      <c r="N477" s="3"/>
      <c r="O477" s="3"/>
      <c r="P477" s="3"/>
      <c r="Q477" s="3"/>
      <c r="R477" s="3"/>
    </row>
    <row r="478" spans="1:18" s="11" customFormat="1" ht="14.25" customHeight="1">
      <c r="A478" s="130"/>
      <c r="B478" s="101" t="s">
        <v>314</v>
      </c>
      <c r="C478" s="102">
        <v>164231</v>
      </c>
      <c r="D478" s="102">
        <v>36415</v>
      </c>
      <c r="E478" s="102"/>
      <c r="F478" s="102"/>
      <c r="G478" s="102">
        <v>3000</v>
      </c>
      <c r="H478" s="102"/>
      <c r="I478" s="102"/>
      <c r="J478" s="102"/>
      <c r="K478" s="102">
        <f>SUM(C478:J478)</f>
        <v>203646</v>
      </c>
      <c r="L478" s="3"/>
      <c r="M478" s="3"/>
      <c r="N478" s="3"/>
      <c r="O478" s="3"/>
      <c r="P478" s="3"/>
      <c r="Q478" s="3"/>
      <c r="R478" s="3"/>
    </row>
    <row r="479" spans="1:18" s="11" customFormat="1" ht="14.25" customHeight="1">
      <c r="A479" s="142"/>
      <c r="B479" s="143" t="s">
        <v>448</v>
      </c>
      <c r="C479" s="107">
        <v>1900</v>
      </c>
      <c r="D479" s="107"/>
      <c r="E479" s="107"/>
      <c r="F479" s="107"/>
      <c r="G479" s="107"/>
      <c r="H479" s="107"/>
      <c r="I479" s="107"/>
      <c r="J479" s="107"/>
      <c r="K479" s="102">
        <f>SUM(C479:J479)</f>
        <v>1900</v>
      </c>
      <c r="L479" s="3"/>
      <c r="M479" s="3"/>
      <c r="N479" s="3"/>
      <c r="O479" s="3"/>
      <c r="P479" s="3"/>
      <c r="Q479" s="3"/>
      <c r="R479" s="3"/>
    </row>
    <row r="480" spans="1:18" s="11" customFormat="1" ht="14.25" customHeight="1" thickBot="1">
      <c r="A480" s="134"/>
      <c r="B480" s="109" t="s">
        <v>544</v>
      </c>
      <c r="C480" s="110">
        <f>C478+C479</f>
        <v>166131</v>
      </c>
      <c r="D480" s="110">
        <f aca="true" t="shared" si="189" ref="D480:K480">D478+D479</f>
        <v>36415</v>
      </c>
      <c r="E480" s="110">
        <f t="shared" si="189"/>
        <v>0</v>
      </c>
      <c r="F480" s="110">
        <f t="shared" si="189"/>
        <v>0</v>
      </c>
      <c r="G480" s="110">
        <f t="shared" si="189"/>
        <v>3000</v>
      </c>
      <c r="H480" s="110">
        <f t="shared" si="189"/>
        <v>0</v>
      </c>
      <c r="I480" s="110">
        <f t="shared" si="189"/>
        <v>0</v>
      </c>
      <c r="J480" s="110">
        <f t="shared" si="189"/>
        <v>0</v>
      </c>
      <c r="K480" s="110">
        <f t="shared" si="189"/>
        <v>205546</v>
      </c>
      <c r="L480" s="3"/>
      <c r="M480" s="3"/>
      <c r="N480" s="3"/>
      <c r="O480" s="3"/>
      <c r="P480" s="3"/>
      <c r="Q480" s="3"/>
      <c r="R480" s="3"/>
    </row>
    <row r="481" spans="1:18" ht="14.25" customHeight="1">
      <c r="A481" s="130"/>
      <c r="B481" s="101" t="s">
        <v>378</v>
      </c>
      <c r="C481" s="102">
        <v>12004</v>
      </c>
      <c r="D481" s="102">
        <v>4709</v>
      </c>
      <c r="E481" s="102"/>
      <c r="F481" s="102"/>
      <c r="G481" s="102"/>
      <c r="H481" s="102"/>
      <c r="I481" s="102"/>
      <c r="J481" s="102"/>
      <c r="K481" s="102">
        <f>SUM(C481:J481)</f>
        <v>16713</v>
      </c>
      <c r="L481" s="3"/>
      <c r="M481" s="3"/>
      <c r="N481" s="3"/>
      <c r="O481" s="3"/>
      <c r="P481" s="3"/>
      <c r="Q481" s="3"/>
      <c r="R481" s="3"/>
    </row>
    <row r="482" spans="1:18" s="11" customFormat="1" ht="14.25" customHeight="1">
      <c r="A482" s="142"/>
      <c r="B482" s="143" t="s">
        <v>448</v>
      </c>
      <c r="C482" s="107"/>
      <c r="D482" s="107"/>
      <c r="E482" s="107"/>
      <c r="F482" s="107"/>
      <c r="G482" s="107"/>
      <c r="H482" s="107"/>
      <c r="I482" s="107"/>
      <c r="J482" s="107"/>
      <c r="K482" s="102">
        <f>SUM(C482:J482)</f>
        <v>0</v>
      </c>
      <c r="L482" s="3"/>
      <c r="M482" s="3"/>
      <c r="N482" s="3"/>
      <c r="O482" s="3"/>
      <c r="P482" s="3"/>
      <c r="Q482" s="3"/>
      <c r="R482" s="3"/>
    </row>
    <row r="483" spans="1:18" s="11" customFormat="1" ht="16.5" customHeight="1" thickBot="1">
      <c r="A483" s="225"/>
      <c r="B483" s="109" t="s">
        <v>545</v>
      </c>
      <c r="C483" s="110">
        <f>C481+C482</f>
        <v>12004</v>
      </c>
      <c r="D483" s="110">
        <f aca="true" t="shared" si="190" ref="D483:K483">D481+D482</f>
        <v>4709</v>
      </c>
      <c r="E483" s="110">
        <f t="shared" si="190"/>
        <v>0</v>
      </c>
      <c r="F483" s="110">
        <f t="shared" si="190"/>
        <v>0</v>
      </c>
      <c r="G483" s="110">
        <f t="shared" si="190"/>
        <v>0</v>
      </c>
      <c r="H483" s="110">
        <f t="shared" si="190"/>
        <v>0</v>
      </c>
      <c r="I483" s="110">
        <f t="shared" si="190"/>
        <v>0</v>
      </c>
      <c r="J483" s="110">
        <f t="shared" si="190"/>
        <v>0</v>
      </c>
      <c r="K483" s="110">
        <f t="shared" si="190"/>
        <v>16713</v>
      </c>
      <c r="L483" s="3"/>
      <c r="M483" s="3"/>
      <c r="N483" s="3"/>
      <c r="O483" s="3"/>
      <c r="P483" s="3"/>
      <c r="Q483" s="3"/>
      <c r="R483" s="3"/>
    </row>
    <row r="484" spans="1:18" s="11" customFormat="1" ht="14.25" customHeight="1">
      <c r="A484" s="130"/>
      <c r="B484" s="101" t="s">
        <v>379</v>
      </c>
      <c r="C484" s="102">
        <v>1567</v>
      </c>
      <c r="D484" s="102">
        <v>3533</v>
      </c>
      <c r="E484" s="102"/>
      <c r="F484" s="102"/>
      <c r="G484" s="102"/>
      <c r="H484" s="102"/>
      <c r="I484" s="102"/>
      <c r="J484" s="102"/>
      <c r="K484" s="102">
        <f>SUM(C484:J484)</f>
        <v>5100</v>
      </c>
      <c r="L484" s="3"/>
      <c r="M484" s="3"/>
      <c r="N484" s="3"/>
      <c r="O484" s="3"/>
      <c r="P484" s="3"/>
      <c r="Q484" s="3"/>
      <c r="R484" s="3"/>
    </row>
    <row r="485" spans="1:18" s="11" customFormat="1" ht="14.25" customHeight="1">
      <c r="A485" s="142"/>
      <c r="B485" s="143" t="s">
        <v>448</v>
      </c>
      <c r="C485" s="107">
        <v>70</v>
      </c>
      <c r="D485" s="107">
        <v>-70</v>
      </c>
      <c r="E485" s="107"/>
      <c r="F485" s="107"/>
      <c r="G485" s="107"/>
      <c r="H485" s="107"/>
      <c r="I485" s="107"/>
      <c r="J485" s="107"/>
      <c r="K485" s="102">
        <f>SUM(C485:J485)</f>
        <v>0</v>
      </c>
      <c r="L485" s="3"/>
      <c r="M485" s="3"/>
      <c r="N485" s="3"/>
      <c r="O485" s="3"/>
      <c r="P485" s="3"/>
      <c r="Q485" s="3"/>
      <c r="R485" s="3"/>
    </row>
    <row r="486" spans="1:18" s="11" customFormat="1" ht="17.25" customHeight="1" thickBot="1">
      <c r="A486" s="225"/>
      <c r="B486" s="109" t="s">
        <v>546</v>
      </c>
      <c r="C486" s="110">
        <f>C484+C485</f>
        <v>1637</v>
      </c>
      <c r="D486" s="110">
        <f aca="true" t="shared" si="191" ref="D486:K486">D484+D485</f>
        <v>3463</v>
      </c>
      <c r="E486" s="110">
        <f t="shared" si="191"/>
        <v>0</v>
      </c>
      <c r="F486" s="110">
        <f t="shared" si="191"/>
        <v>0</v>
      </c>
      <c r="G486" s="110">
        <f t="shared" si="191"/>
        <v>0</v>
      </c>
      <c r="H486" s="110">
        <f t="shared" si="191"/>
        <v>0</v>
      </c>
      <c r="I486" s="110">
        <f t="shared" si="191"/>
        <v>0</v>
      </c>
      <c r="J486" s="110">
        <f t="shared" si="191"/>
        <v>0</v>
      </c>
      <c r="K486" s="110">
        <f t="shared" si="191"/>
        <v>5100</v>
      </c>
      <c r="L486" s="3"/>
      <c r="M486" s="3"/>
      <c r="N486" s="3"/>
      <c r="O486" s="3"/>
      <c r="P486" s="3"/>
      <c r="Q486" s="3"/>
      <c r="R486" s="3"/>
    </row>
    <row r="487" spans="1:18" ht="14.25" customHeight="1">
      <c r="A487" s="130"/>
      <c r="B487" s="101" t="s">
        <v>91</v>
      </c>
      <c r="C487" s="102">
        <v>13561</v>
      </c>
      <c r="D487" s="102">
        <v>5670</v>
      </c>
      <c r="E487" s="102"/>
      <c r="F487" s="102"/>
      <c r="G487" s="102"/>
      <c r="H487" s="102"/>
      <c r="I487" s="102"/>
      <c r="J487" s="102"/>
      <c r="K487" s="102">
        <f>SUM(C487:J487)</f>
        <v>19231</v>
      </c>
      <c r="L487" s="3"/>
      <c r="M487" s="3"/>
      <c r="N487" s="3"/>
      <c r="O487" s="3"/>
      <c r="P487" s="3"/>
      <c r="Q487" s="3"/>
      <c r="R487" s="3"/>
    </row>
    <row r="488" spans="1:18" s="11" customFormat="1" ht="14.25" customHeight="1">
      <c r="A488" s="142"/>
      <c r="B488" s="143" t="s">
        <v>448</v>
      </c>
      <c r="C488" s="107"/>
      <c r="D488" s="107"/>
      <c r="E488" s="107"/>
      <c r="F488" s="107"/>
      <c r="G488" s="107"/>
      <c r="H488" s="107"/>
      <c r="I488" s="107"/>
      <c r="J488" s="107"/>
      <c r="K488" s="102">
        <f>SUM(C488:J488)</f>
        <v>0</v>
      </c>
      <c r="L488" s="3"/>
      <c r="M488" s="3"/>
      <c r="N488" s="3"/>
      <c r="O488" s="3"/>
      <c r="P488" s="3"/>
      <c r="Q488" s="3"/>
      <c r="R488" s="3"/>
    </row>
    <row r="489" spans="1:18" s="11" customFormat="1" ht="28.5" customHeight="1" thickBot="1">
      <c r="A489" s="225"/>
      <c r="B489" s="109" t="s">
        <v>547</v>
      </c>
      <c r="C489" s="110">
        <f>C487+C488</f>
        <v>13561</v>
      </c>
      <c r="D489" s="110">
        <f aca="true" t="shared" si="192" ref="D489:K489">D487+D488</f>
        <v>5670</v>
      </c>
      <c r="E489" s="110">
        <f t="shared" si="192"/>
        <v>0</v>
      </c>
      <c r="F489" s="110">
        <f t="shared" si="192"/>
        <v>0</v>
      </c>
      <c r="G489" s="110">
        <f t="shared" si="192"/>
        <v>0</v>
      </c>
      <c r="H489" s="110">
        <f t="shared" si="192"/>
        <v>0</v>
      </c>
      <c r="I489" s="110">
        <f t="shared" si="192"/>
        <v>0</v>
      </c>
      <c r="J489" s="110">
        <f t="shared" si="192"/>
        <v>0</v>
      </c>
      <c r="K489" s="110">
        <f t="shared" si="192"/>
        <v>19231</v>
      </c>
      <c r="L489" s="3"/>
      <c r="M489" s="3"/>
      <c r="N489" s="3"/>
      <c r="O489" s="3"/>
      <c r="P489" s="3"/>
      <c r="Q489" s="3"/>
      <c r="R489" s="3"/>
    </row>
    <row r="490" spans="1:18" s="2" customFormat="1" ht="14.25" customHeight="1">
      <c r="A490" s="130"/>
      <c r="B490" s="101" t="s">
        <v>111</v>
      </c>
      <c r="C490" s="102">
        <v>4480</v>
      </c>
      <c r="D490" s="102">
        <v>1000</v>
      </c>
      <c r="E490" s="102"/>
      <c r="F490" s="102"/>
      <c r="G490" s="102"/>
      <c r="H490" s="102"/>
      <c r="I490" s="102"/>
      <c r="J490" s="102"/>
      <c r="K490" s="102">
        <f>SUM(C490:J490)</f>
        <v>5480</v>
      </c>
      <c r="L490" s="3"/>
      <c r="M490" s="3"/>
      <c r="N490" s="3"/>
      <c r="O490" s="3"/>
      <c r="P490" s="3"/>
      <c r="Q490" s="3"/>
      <c r="R490" s="3"/>
    </row>
    <row r="491" spans="1:18" s="11" customFormat="1" ht="14.25" customHeight="1">
      <c r="A491" s="142"/>
      <c r="B491" s="143" t="s">
        <v>448</v>
      </c>
      <c r="C491" s="107"/>
      <c r="D491" s="107"/>
      <c r="E491" s="107"/>
      <c r="F491" s="107"/>
      <c r="G491" s="107"/>
      <c r="H491" s="107"/>
      <c r="I491" s="107"/>
      <c r="J491" s="107"/>
      <c r="K491" s="102">
        <f>SUM(C491:J491)</f>
        <v>0</v>
      </c>
      <c r="L491" s="3"/>
      <c r="M491" s="3"/>
      <c r="N491" s="3"/>
      <c r="O491" s="3"/>
      <c r="P491" s="3"/>
      <c r="Q491" s="3"/>
      <c r="R491" s="3"/>
    </row>
    <row r="492" spans="1:18" s="11" customFormat="1" ht="17.25" customHeight="1" thickBot="1">
      <c r="A492" s="225"/>
      <c r="B492" s="109" t="s">
        <v>548</v>
      </c>
      <c r="C492" s="110">
        <f>C490+C491</f>
        <v>4480</v>
      </c>
      <c r="D492" s="110">
        <f aca="true" t="shared" si="193" ref="D492:K492">D490+D491</f>
        <v>1000</v>
      </c>
      <c r="E492" s="110">
        <f t="shared" si="193"/>
        <v>0</v>
      </c>
      <c r="F492" s="110">
        <f t="shared" si="193"/>
        <v>0</v>
      </c>
      <c r="G492" s="110">
        <f t="shared" si="193"/>
        <v>0</v>
      </c>
      <c r="H492" s="110">
        <f t="shared" si="193"/>
        <v>0</v>
      </c>
      <c r="I492" s="110">
        <f t="shared" si="193"/>
        <v>0</v>
      </c>
      <c r="J492" s="110">
        <f t="shared" si="193"/>
        <v>0</v>
      </c>
      <c r="K492" s="110">
        <f t="shared" si="193"/>
        <v>5480</v>
      </c>
      <c r="L492" s="3"/>
      <c r="M492" s="3"/>
      <c r="N492" s="3"/>
      <c r="O492" s="3"/>
      <c r="P492" s="3"/>
      <c r="Q492" s="3"/>
      <c r="R492" s="3"/>
    </row>
    <row r="493" spans="1:18" s="11" customFormat="1" ht="14.25" customHeight="1">
      <c r="A493" s="130"/>
      <c r="B493" s="233" t="s">
        <v>358</v>
      </c>
      <c r="C493" s="102">
        <v>17948</v>
      </c>
      <c r="D493" s="102">
        <v>7921</v>
      </c>
      <c r="E493" s="102"/>
      <c r="F493" s="102"/>
      <c r="G493" s="102">
        <v>2166</v>
      </c>
      <c r="H493" s="102"/>
      <c r="I493" s="102"/>
      <c r="J493" s="102"/>
      <c r="K493" s="102">
        <f>SUM(C493:J493)</f>
        <v>28035</v>
      </c>
      <c r="L493" s="3"/>
      <c r="M493" s="3"/>
      <c r="N493" s="3"/>
      <c r="O493" s="3"/>
      <c r="P493" s="3"/>
      <c r="Q493" s="3"/>
      <c r="R493" s="3"/>
    </row>
    <row r="494" spans="1:18" s="11" customFormat="1" ht="14.25" customHeight="1">
      <c r="A494" s="142"/>
      <c r="B494" s="143" t="s">
        <v>448</v>
      </c>
      <c r="C494" s="107"/>
      <c r="D494" s="107"/>
      <c r="E494" s="107"/>
      <c r="F494" s="107"/>
      <c r="G494" s="107"/>
      <c r="H494" s="107"/>
      <c r="I494" s="107"/>
      <c r="J494" s="107"/>
      <c r="K494" s="102">
        <f>SUM(C494:J494)</f>
        <v>0</v>
      </c>
      <c r="L494" s="3"/>
      <c r="M494" s="3"/>
      <c r="N494" s="3"/>
      <c r="O494" s="3"/>
      <c r="P494" s="3"/>
      <c r="Q494" s="3"/>
      <c r="R494" s="3"/>
    </row>
    <row r="495" spans="1:18" s="11" customFormat="1" ht="14.25" customHeight="1" thickBot="1">
      <c r="A495" s="225"/>
      <c r="B495" s="186" t="s">
        <v>549</v>
      </c>
      <c r="C495" s="110">
        <f>C493+C494</f>
        <v>17948</v>
      </c>
      <c r="D495" s="110">
        <f aca="true" t="shared" si="194" ref="D495:K495">D493+D494</f>
        <v>7921</v>
      </c>
      <c r="E495" s="110">
        <f t="shared" si="194"/>
        <v>0</v>
      </c>
      <c r="F495" s="110">
        <f t="shared" si="194"/>
        <v>0</v>
      </c>
      <c r="G495" s="110">
        <f t="shared" si="194"/>
        <v>2166</v>
      </c>
      <c r="H495" s="110">
        <f t="shared" si="194"/>
        <v>0</v>
      </c>
      <c r="I495" s="110">
        <f t="shared" si="194"/>
        <v>0</v>
      </c>
      <c r="J495" s="110">
        <f t="shared" si="194"/>
        <v>0</v>
      </c>
      <c r="K495" s="110">
        <f t="shared" si="194"/>
        <v>28035</v>
      </c>
      <c r="L495" s="3"/>
      <c r="M495" s="3"/>
      <c r="N495" s="3"/>
      <c r="O495" s="3"/>
      <c r="P495" s="3"/>
      <c r="Q495" s="3"/>
      <c r="R495" s="3"/>
    </row>
    <row r="496" spans="1:18" s="2" customFormat="1" ht="14.25" customHeight="1">
      <c r="A496" s="130"/>
      <c r="B496" s="101" t="s">
        <v>92</v>
      </c>
      <c r="C496" s="102">
        <v>5355</v>
      </c>
      <c r="D496" s="102">
        <v>795</v>
      </c>
      <c r="E496" s="102"/>
      <c r="F496" s="102"/>
      <c r="G496" s="102"/>
      <c r="H496" s="102"/>
      <c r="I496" s="102"/>
      <c r="J496" s="102"/>
      <c r="K496" s="102">
        <f>SUM(C496:J496)</f>
        <v>6150</v>
      </c>
      <c r="L496" s="3"/>
      <c r="M496" s="3"/>
      <c r="N496" s="3"/>
      <c r="O496" s="3"/>
      <c r="P496" s="3"/>
      <c r="Q496" s="3"/>
      <c r="R496" s="3"/>
    </row>
    <row r="497" spans="1:18" s="11" customFormat="1" ht="14.25" customHeight="1">
      <c r="A497" s="142"/>
      <c r="B497" s="143" t="s">
        <v>448</v>
      </c>
      <c r="C497" s="107"/>
      <c r="D497" s="107"/>
      <c r="E497" s="107"/>
      <c r="F497" s="107"/>
      <c r="G497" s="107"/>
      <c r="H497" s="107"/>
      <c r="I497" s="107"/>
      <c r="J497" s="107"/>
      <c r="K497" s="102">
        <f>SUM(C497:J497)</f>
        <v>0</v>
      </c>
      <c r="L497" s="3"/>
      <c r="M497" s="3"/>
      <c r="N497" s="3"/>
      <c r="O497" s="3"/>
      <c r="P497" s="3"/>
      <c r="Q497" s="3"/>
      <c r="R497" s="3"/>
    </row>
    <row r="498" spans="1:18" s="11" customFormat="1" ht="17.25" customHeight="1" thickBot="1">
      <c r="A498" s="225"/>
      <c r="B498" s="109" t="s">
        <v>550</v>
      </c>
      <c r="C498" s="110">
        <f>C496+C497</f>
        <v>5355</v>
      </c>
      <c r="D498" s="110">
        <f aca="true" t="shared" si="195" ref="D498:K498">D496+D497</f>
        <v>795</v>
      </c>
      <c r="E498" s="110">
        <f t="shared" si="195"/>
        <v>0</v>
      </c>
      <c r="F498" s="110">
        <f t="shared" si="195"/>
        <v>0</v>
      </c>
      <c r="G498" s="110">
        <f t="shared" si="195"/>
        <v>0</v>
      </c>
      <c r="H498" s="110">
        <f t="shared" si="195"/>
        <v>0</v>
      </c>
      <c r="I498" s="110">
        <f t="shared" si="195"/>
        <v>0</v>
      </c>
      <c r="J498" s="110">
        <f t="shared" si="195"/>
        <v>0</v>
      </c>
      <c r="K498" s="110">
        <f t="shared" si="195"/>
        <v>6150</v>
      </c>
      <c r="L498" s="3"/>
      <c r="M498" s="3"/>
      <c r="N498" s="3"/>
      <c r="O498" s="3"/>
      <c r="P498" s="3"/>
      <c r="Q498" s="3"/>
      <c r="R498" s="3"/>
    </row>
    <row r="499" spans="1:18" s="2" customFormat="1" ht="16.5" customHeight="1">
      <c r="A499" s="130" t="s">
        <v>35</v>
      </c>
      <c r="B499" s="223" t="s">
        <v>62</v>
      </c>
      <c r="C499" s="196">
        <f>C502+C505+C508+C511+C514+C517+C520+C523+C526+C529+C532+C535+C538+C541+C544+C547</f>
        <v>651380</v>
      </c>
      <c r="D499" s="196">
        <f aca="true" t="shared" si="196" ref="D499:K499">D502+D505+D508+D511+D514+D517+D520+D523+D526+D529+D532+D535+D538+D541+D544+D547</f>
        <v>335161</v>
      </c>
      <c r="E499" s="196">
        <f t="shared" si="196"/>
        <v>0</v>
      </c>
      <c r="F499" s="196">
        <f t="shared" si="196"/>
        <v>0</v>
      </c>
      <c r="G499" s="196">
        <f t="shared" si="196"/>
        <v>26621</v>
      </c>
      <c r="H499" s="196">
        <f t="shared" si="196"/>
        <v>0</v>
      </c>
      <c r="I499" s="196">
        <f t="shared" si="196"/>
        <v>1364</v>
      </c>
      <c r="J499" s="196">
        <f t="shared" si="196"/>
        <v>0</v>
      </c>
      <c r="K499" s="196">
        <f t="shared" si="196"/>
        <v>1014526</v>
      </c>
      <c r="L499" s="3"/>
      <c r="M499" s="3"/>
      <c r="N499" s="3"/>
      <c r="O499" s="3"/>
      <c r="P499" s="3"/>
      <c r="Q499" s="3"/>
      <c r="R499" s="3"/>
    </row>
    <row r="500" spans="1:18" s="11" customFormat="1" ht="14.25" customHeight="1">
      <c r="A500" s="142"/>
      <c r="B500" s="143" t="s">
        <v>448</v>
      </c>
      <c r="C500" s="216">
        <f>C503+C506+C509+C512+C515+C518+C521+C524+C527+C530+C533+C536+C539+C542+C545+C548</f>
        <v>-21675</v>
      </c>
      <c r="D500" s="216">
        <f aca="true" t="shared" si="197" ref="D500:K500">D503+D506+D509+D512+D515+D518+D521+D524+D527+D530+D533+D536+D539+D542+D545+D548</f>
        <v>2004</v>
      </c>
      <c r="E500" s="216">
        <f t="shared" si="197"/>
        <v>0</v>
      </c>
      <c r="F500" s="216">
        <f t="shared" si="197"/>
        <v>0</v>
      </c>
      <c r="G500" s="216">
        <f t="shared" si="197"/>
        <v>-900</v>
      </c>
      <c r="H500" s="216">
        <f t="shared" si="197"/>
        <v>0</v>
      </c>
      <c r="I500" s="216">
        <f t="shared" si="197"/>
        <v>0</v>
      </c>
      <c r="J500" s="216">
        <f t="shared" si="197"/>
        <v>0</v>
      </c>
      <c r="K500" s="216">
        <f t="shared" si="197"/>
        <v>-20571</v>
      </c>
      <c r="L500" s="3"/>
      <c r="M500" s="3"/>
      <c r="N500" s="3"/>
      <c r="O500" s="3"/>
      <c r="P500" s="3"/>
      <c r="Q500" s="3"/>
      <c r="R500" s="3"/>
    </row>
    <row r="501" spans="1:18" s="11" customFormat="1" ht="28.5" customHeight="1" thickBot="1">
      <c r="A501" s="225"/>
      <c r="B501" s="226" t="s">
        <v>551</v>
      </c>
      <c r="C501" s="234">
        <f>C499+C500</f>
        <v>629705</v>
      </c>
      <c r="D501" s="234">
        <f aca="true" t="shared" si="198" ref="D501:K501">D499+D500</f>
        <v>337165</v>
      </c>
      <c r="E501" s="234">
        <f t="shared" si="198"/>
        <v>0</v>
      </c>
      <c r="F501" s="234">
        <f t="shared" si="198"/>
        <v>0</v>
      </c>
      <c r="G501" s="234">
        <f t="shared" si="198"/>
        <v>25721</v>
      </c>
      <c r="H501" s="234">
        <f t="shared" si="198"/>
        <v>0</v>
      </c>
      <c r="I501" s="234">
        <f t="shared" si="198"/>
        <v>1364</v>
      </c>
      <c r="J501" s="234">
        <f t="shared" si="198"/>
        <v>0</v>
      </c>
      <c r="K501" s="234">
        <f t="shared" si="198"/>
        <v>993955</v>
      </c>
      <c r="L501" s="3"/>
      <c r="M501" s="3"/>
      <c r="N501" s="3"/>
      <c r="O501" s="3"/>
      <c r="P501" s="3"/>
      <c r="Q501" s="3"/>
      <c r="R501" s="3"/>
    </row>
    <row r="502" spans="1:18" ht="14.25" customHeight="1">
      <c r="A502" s="235"/>
      <c r="B502" s="101" t="s">
        <v>271</v>
      </c>
      <c r="C502" s="102">
        <v>29164</v>
      </c>
      <c r="D502" s="102">
        <v>12530</v>
      </c>
      <c r="E502" s="102"/>
      <c r="F502" s="102"/>
      <c r="G502" s="102">
        <v>850</v>
      </c>
      <c r="H502" s="102"/>
      <c r="I502" s="102"/>
      <c r="J502" s="102"/>
      <c r="K502" s="102">
        <f>SUM(C502:J502)</f>
        <v>42544</v>
      </c>
      <c r="L502" s="3"/>
      <c r="M502" s="3"/>
      <c r="N502" s="3"/>
      <c r="O502" s="3"/>
      <c r="P502" s="3"/>
      <c r="Q502" s="3"/>
      <c r="R502" s="3"/>
    </row>
    <row r="503" spans="1:18" s="11" customFormat="1" ht="14.25" customHeight="1">
      <c r="A503" s="236"/>
      <c r="B503" s="143" t="s">
        <v>448</v>
      </c>
      <c r="C503" s="107">
        <v>-4900</v>
      </c>
      <c r="D503" s="107"/>
      <c r="E503" s="107"/>
      <c r="F503" s="107"/>
      <c r="G503" s="107"/>
      <c r="H503" s="107"/>
      <c r="I503" s="107"/>
      <c r="J503" s="107"/>
      <c r="K503" s="102">
        <f>SUM(C503:J503)</f>
        <v>-4900</v>
      </c>
      <c r="L503" s="3"/>
      <c r="M503" s="3"/>
      <c r="N503" s="3"/>
      <c r="O503" s="3"/>
      <c r="P503" s="3"/>
      <c r="Q503" s="3"/>
      <c r="R503" s="3"/>
    </row>
    <row r="504" spans="1:18" s="11" customFormat="1" ht="14.25" customHeight="1" thickBot="1">
      <c r="A504" s="237"/>
      <c r="B504" s="109" t="s">
        <v>552</v>
      </c>
      <c r="C504" s="110">
        <f>C502+C503</f>
        <v>24264</v>
      </c>
      <c r="D504" s="110">
        <f aca="true" t="shared" si="199" ref="D504:K504">D502+D503</f>
        <v>12530</v>
      </c>
      <c r="E504" s="110">
        <f t="shared" si="199"/>
        <v>0</v>
      </c>
      <c r="F504" s="110">
        <f t="shared" si="199"/>
        <v>0</v>
      </c>
      <c r="G504" s="110">
        <f t="shared" si="199"/>
        <v>850</v>
      </c>
      <c r="H504" s="110">
        <f t="shared" si="199"/>
        <v>0</v>
      </c>
      <c r="I504" s="110">
        <f t="shared" si="199"/>
        <v>0</v>
      </c>
      <c r="J504" s="110">
        <f t="shared" si="199"/>
        <v>0</v>
      </c>
      <c r="K504" s="110">
        <f t="shared" si="199"/>
        <v>37644</v>
      </c>
      <c r="L504" s="3"/>
      <c r="M504" s="3"/>
      <c r="N504" s="3"/>
      <c r="O504" s="3"/>
      <c r="P504" s="3"/>
      <c r="Q504" s="3"/>
      <c r="R504" s="3"/>
    </row>
    <row r="505" spans="1:18" ht="14.25" customHeight="1">
      <c r="A505" s="235"/>
      <c r="B505" s="101" t="s">
        <v>272</v>
      </c>
      <c r="C505" s="102">
        <v>33999</v>
      </c>
      <c r="D505" s="102">
        <v>13405</v>
      </c>
      <c r="E505" s="102"/>
      <c r="F505" s="102"/>
      <c r="G505" s="102"/>
      <c r="H505" s="102"/>
      <c r="I505" s="102"/>
      <c r="J505" s="102"/>
      <c r="K505" s="102">
        <f>SUM(C505:J505)</f>
        <v>47404</v>
      </c>
      <c r="L505" s="3"/>
      <c r="M505" s="3"/>
      <c r="N505" s="3"/>
      <c r="O505" s="3"/>
      <c r="P505" s="3"/>
      <c r="Q505" s="3"/>
      <c r="R505" s="3"/>
    </row>
    <row r="506" spans="1:18" s="11" customFormat="1" ht="14.25" customHeight="1">
      <c r="A506" s="236"/>
      <c r="B506" s="143" t="s">
        <v>448</v>
      </c>
      <c r="C506" s="107">
        <v>225</v>
      </c>
      <c r="D506" s="107">
        <v>-225</v>
      </c>
      <c r="E506" s="107"/>
      <c r="F506" s="107"/>
      <c r="G506" s="107"/>
      <c r="H506" s="107"/>
      <c r="I506" s="107"/>
      <c r="J506" s="107"/>
      <c r="K506" s="102">
        <f>SUM(C506:J506)</f>
        <v>0</v>
      </c>
      <c r="L506" s="3"/>
      <c r="M506" s="3"/>
      <c r="N506" s="3"/>
      <c r="O506" s="3"/>
      <c r="P506" s="3"/>
      <c r="Q506" s="3"/>
      <c r="R506" s="3"/>
    </row>
    <row r="507" spans="1:18" s="11" customFormat="1" ht="14.25" customHeight="1" thickBot="1">
      <c r="A507" s="237"/>
      <c r="B507" s="109" t="s">
        <v>553</v>
      </c>
      <c r="C507" s="110">
        <f>C505+C506</f>
        <v>34224</v>
      </c>
      <c r="D507" s="110">
        <f aca="true" t="shared" si="200" ref="D507:K507">D505+D506</f>
        <v>13180</v>
      </c>
      <c r="E507" s="110">
        <f t="shared" si="200"/>
        <v>0</v>
      </c>
      <c r="F507" s="110">
        <f t="shared" si="200"/>
        <v>0</v>
      </c>
      <c r="G507" s="110">
        <f t="shared" si="200"/>
        <v>0</v>
      </c>
      <c r="H507" s="110">
        <f t="shared" si="200"/>
        <v>0</v>
      </c>
      <c r="I507" s="110">
        <f t="shared" si="200"/>
        <v>0</v>
      </c>
      <c r="J507" s="110">
        <f t="shared" si="200"/>
        <v>0</v>
      </c>
      <c r="K507" s="110">
        <f t="shared" si="200"/>
        <v>47404</v>
      </c>
      <c r="L507" s="3"/>
      <c r="M507" s="3"/>
      <c r="N507" s="3"/>
      <c r="O507" s="3"/>
      <c r="P507" s="3"/>
      <c r="Q507" s="3"/>
      <c r="R507" s="3"/>
    </row>
    <row r="508" spans="1:18" s="11" customFormat="1" ht="14.25" customHeight="1">
      <c r="A508" s="235"/>
      <c r="B508" s="101" t="s">
        <v>273</v>
      </c>
      <c r="C508" s="102">
        <v>25365</v>
      </c>
      <c r="D508" s="102">
        <v>15482</v>
      </c>
      <c r="E508" s="102"/>
      <c r="F508" s="102"/>
      <c r="G508" s="102">
        <v>3350</v>
      </c>
      <c r="H508" s="102"/>
      <c r="I508" s="102"/>
      <c r="J508" s="102"/>
      <c r="K508" s="102">
        <f>SUM(C508:J508)</f>
        <v>44197</v>
      </c>
      <c r="L508" s="3"/>
      <c r="M508" s="3"/>
      <c r="N508" s="3"/>
      <c r="O508" s="3"/>
      <c r="P508" s="3"/>
      <c r="Q508" s="3"/>
      <c r="R508" s="3"/>
    </row>
    <row r="509" spans="1:18" s="11" customFormat="1" ht="14.25" customHeight="1">
      <c r="A509" s="236"/>
      <c r="B509" s="143" t="s">
        <v>448</v>
      </c>
      <c r="C509" s="107"/>
      <c r="D509" s="107"/>
      <c r="E509" s="107"/>
      <c r="F509" s="107"/>
      <c r="G509" s="107"/>
      <c r="H509" s="107"/>
      <c r="I509" s="107"/>
      <c r="J509" s="107"/>
      <c r="K509" s="102">
        <f>SUM(C509:J509)</f>
        <v>0</v>
      </c>
      <c r="L509" s="3"/>
      <c r="M509" s="3"/>
      <c r="N509" s="3"/>
      <c r="O509" s="3"/>
      <c r="P509" s="3"/>
      <c r="Q509" s="3"/>
      <c r="R509" s="3"/>
    </row>
    <row r="510" spans="1:18" s="11" customFormat="1" ht="29.25" customHeight="1" thickBot="1">
      <c r="A510" s="237"/>
      <c r="B510" s="109" t="s">
        <v>566</v>
      </c>
      <c r="C510" s="110">
        <f>C508+C509</f>
        <v>25365</v>
      </c>
      <c r="D510" s="110">
        <f aca="true" t="shared" si="201" ref="D510:K510">D508+D509</f>
        <v>15482</v>
      </c>
      <c r="E510" s="110">
        <f t="shared" si="201"/>
        <v>0</v>
      </c>
      <c r="F510" s="110">
        <f t="shared" si="201"/>
        <v>0</v>
      </c>
      <c r="G510" s="110">
        <f t="shared" si="201"/>
        <v>3350</v>
      </c>
      <c r="H510" s="110">
        <f t="shared" si="201"/>
        <v>0</v>
      </c>
      <c r="I510" s="110">
        <f t="shared" si="201"/>
        <v>0</v>
      </c>
      <c r="J510" s="110">
        <f t="shared" si="201"/>
        <v>0</v>
      </c>
      <c r="K510" s="110">
        <f t="shared" si="201"/>
        <v>44197</v>
      </c>
      <c r="L510" s="3"/>
      <c r="M510" s="3"/>
      <c r="N510" s="3"/>
      <c r="O510" s="3"/>
      <c r="P510" s="3"/>
      <c r="Q510" s="3"/>
      <c r="R510" s="3"/>
    </row>
    <row r="511" spans="1:18" ht="14.25" customHeight="1">
      <c r="A511" s="235"/>
      <c r="B511" s="101" t="s">
        <v>318</v>
      </c>
      <c r="C511" s="102">
        <v>26533</v>
      </c>
      <c r="D511" s="102">
        <v>21816</v>
      </c>
      <c r="E511" s="102"/>
      <c r="F511" s="102"/>
      <c r="G511" s="102">
        <v>1000</v>
      </c>
      <c r="H511" s="102"/>
      <c r="I511" s="102">
        <v>682</v>
      </c>
      <c r="J511" s="102"/>
      <c r="K511" s="102">
        <f>SUM(C511:J511)</f>
        <v>50031</v>
      </c>
      <c r="L511" s="3"/>
      <c r="M511" s="3"/>
      <c r="N511" s="3"/>
      <c r="O511" s="3"/>
      <c r="P511" s="3"/>
      <c r="Q511" s="3"/>
      <c r="R511" s="3"/>
    </row>
    <row r="512" spans="1:18" s="11" customFormat="1" ht="14.25" customHeight="1">
      <c r="A512" s="236"/>
      <c r="B512" s="143" t="s">
        <v>448</v>
      </c>
      <c r="C512" s="107">
        <v>-1300</v>
      </c>
      <c r="D512" s="107"/>
      <c r="E512" s="107"/>
      <c r="F512" s="107"/>
      <c r="G512" s="107"/>
      <c r="H512" s="107"/>
      <c r="I512" s="107"/>
      <c r="J512" s="107"/>
      <c r="K512" s="102">
        <f>SUM(C512:J512)</f>
        <v>-1300</v>
      </c>
      <c r="L512" s="3"/>
      <c r="M512" s="3"/>
      <c r="N512" s="3"/>
      <c r="O512" s="3"/>
      <c r="P512" s="3"/>
      <c r="Q512" s="3"/>
      <c r="R512" s="3"/>
    </row>
    <row r="513" spans="1:18" s="11" customFormat="1" ht="18" customHeight="1" thickBot="1">
      <c r="A513" s="237"/>
      <c r="B513" s="109" t="s">
        <v>554</v>
      </c>
      <c r="C513" s="110">
        <f>C511+C512</f>
        <v>25233</v>
      </c>
      <c r="D513" s="110">
        <f aca="true" t="shared" si="202" ref="D513:K513">D511+D512</f>
        <v>21816</v>
      </c>
      <c r="E513" s="110">
        <f t="shared" si="202"/>
        <v>0</v>
      </c>
      <c r="F513" s="110">
        <f t="shared" si="202"/>
        <v>0</v>
      </c>
      <c r="G513" s="110">
        <f t="shared" si="202"/>
        <v>1000</v>
      </c>
      <c r="H513" s="110">
        <f t="shared" si="202"/>
        <v>0</v>
      </c>
      <c r="I513" s="110">
        <f t="shared" si="202"/>
        <v>682</v>
      </c>
      <c r="J513" s="110">
        <f t="shared" si="202"/>
        <v>0</v>
      </c>
      <c r="K513" s="110">
        <f t="shared" si="202"/>
        <v>48731</v>
      </c>
      <c r="L513" s="3"/>
      <c r="M513" s="3"/>
      <c r="N513" s="3"/>
      <c r="O513" s="3"/>
      <c r="P513" s="3"/>
      <c r="Q513" s="3"/>
      <c r="R513" s="3"/>
    </row>
    <row r="514" spans="1:18" ht="14.25" customHeight="1">
      <c r="A514" s="235"/>
      <c r="B514" s="101" t="s">
        <v>306</v>
      </c>
      <c r="C514" s="102">
        <v>23902</v>
      </c>
      <c r="D514" s="102">
        <v>11067</v>
      </c>
      <c r="E514" s="102"/>
      <c r="F514" s="102"/>
      <c r="G514" s="102">
        <v>2550</v>
      </c>
      <c r="H514" s="102"/>
      <c r="I514" s="102"/>
      <c r="J514" s="102"/>
      <c r="K514" s="102">
        <f>SUM(C514:J514)</f>
        <v>37519</v>
      </c>
      <c r="L514" s="3"/>
      <c r="M514" s="3"/>
      <c r="N514" s="3"/>
      <c r="O514" s="3"/>
      <c r="P514" s="3"/>
      <c r="Q514" s="3"/>
      <c r="R514" s="3"/>
    </row>
    <row r="515" spans="1:18" s="11" customFormat="1" ht="14.25" customHeight="1">
      <c r="A515" s="236"/>
      <c r="B515" s="143" t="s">
        <v>448</v>
      </c>
      <c r="C515" s="107">
        <v>-1500</v>
      </c>
      <c r="D515" s="107">
        <v>900</v>
      </c>
      <c r="E515" s="107"/>
      <c r="F515" s="107"/>
      <c r="G515" s="107">
        <v>-900</v>
      </c>
      <c r="H515" s="107"/>
      <c r="I515" s="107"/>
      <c r="J515" s="107"/>
      <c r="K515" s="102">
        <f>SUM(C515:J515)</f>
        <v>-1500</v>
      </c>
      <c r="L515" s="3"/>
      <c r="M515" s="3"/>
      <c r="N515" s="3"/>
      <c r="O515" s="3"/>
      <c r="P515" s="3"/>
      <c r="Q515" s="3"/>
      <c r="R515" s="3"/>
    </row>
    <row r="516" spans="1:18" s="11" customFormat="1" ht="14.25" customHeight="1" thickBot="1">
      <c r="A516" s="237"/>
      <c r="B516" s="109" t="s">
        <v>555</v>
      </c>
      <c r="C516" s="110">
        <f>C514+C515</f>
        <v>22402</v>
      </c>
      <c r="D516" s="110">
        <f aca="true" t="shared" si="203" ref="D516:K516">D514+D515</f>
        <v>11967</v>
      </c>
      <c r="E516" s="110">
        <f t="shared" si="203"/>
        <v>0</v>
      </c>
      <c r="F516" s="110">
        <f t="shared" si="203"/>
        <v>0</v>
      </c>
      <c r="G516" s="110">
        <f t="shared" si="203"/>
        <v>1650</v>
      </c>
      <c r="H516" s="110">
        <f t="shared" si="203"/>
        <v>0</v>
      </c>
      <c r="I516" s="110">
        <f t="shared" si="203"/>
        <v>0</v>
      </c>
      <c r="J516" s="110">
        <f t="shared" si="203"/>
        <v>0</v>
      </c>
      <c r="K516" s="110">
        <f t="shared" si="203"/>
        <v>36019</v>
      </c>
      <c r="L516" s="3"/>
      <c r="M516" s="3"/>
      <c r="N516" s="3"/>
      <c r="O516" s="3"/>
      <c r="P516" s="3"/>
      <c r="Q516" s="3"/>
      <c r="R516" s="3"/>
    </row>
    <row r="517" spans="1:18" ht="14.25" customHeight="1">
      <c r="A517" s="235"/>
      <c r="B517" s="101" t="s">
        <v>311</v>
      </c>
      <c r="C517" s="102">
        <v>33781</v>
      </c>
      <c r="D517" s="102">
        <v>23605</v>
      </c>
      <c r="E517" s="102"/>
      <c r="F517" s="102"/>
      <c r="G517" s="102">
        <v>1445</v>
      </c>
      <c r="H517" s="102"/>
      <c r="I517" s="102"/>
      <c r="J517" s="102"/>
      <c r="K517" s="102">
        <f>SUM(C517:J517)</f>
        <v>58831</v>
      </c>
      <c r="L517" s="3"/>
      <c r="M517" s="3"/>
      <c r="N517" s="3"/>
      <c r="O517" s="3"/>
      <c r="P517" s="3"/>
      <c r="Q517" s="3"/>
      <c r="R517" s="3"/>
    </row>
    <row r="518" spans="1:18" s="11" customFormat="1" ht="14.25" customHeight="1">
      <c r="A518" s="236"/>
      <c r="B518" s="143" t="s">
        <v>448</v>
      </c>
      <c r="C518" s="107">
        <v>-1000</v>
      </c>
      <c r="D518" s="107">
        <v>100</v>
      </c>
      <c r="E518" s="107"/>
      <c r="F518" s="107"/>
      <c r="G518" s="107"/>
      <c r="H518" s="107"/>
      <c r="I518" s="107"/>
      <c r="J518" s="107"/>
      <c r="K518" s="102">
        <f>SUM(C518:J518)</f>
        <v>-900</v>
      </c>
      <c r="L518" s="3"/>
      <c r="M518" s="3"/>
      <c r="N518" s="3"/>
      <c r="O518" s="3"/>
      <c r="P518" s="3"/>
      <c r="Q518" s="3"/>
      <c r="R518" s="3"/>
    </row>
    <row r="519" spans="1:18" s="11" customFormat="1" ht="14.25" customHeight="1" thickBot="1">
      <c r="A519" s="237"/>
      <c r="B519" s="109" t="s">
        <v>556</v>
      </c>
      <c r="C519" s="110">
        <f>C517+C518</f>
        <v>32781</v>
      </c>
      <c r="D519" s="110">
        <f aca="true" t="shared" si="204" ref="D519:K519">D517+D518</f>
        <v>23705</v>
      </c>
      <c r="E519" s="110">
        <f t="shared" si="204"/>
        <v>0</v>
      </c>
      <c r="F519" s="110">
        <f t="shared" si="204"/>
        <v>0</v>
      </c>
      <c r="G519" s="110">
        <f t="shared" si="204"/>
        <v>1445</v>
      </c>
      <c r="H519" s="110">
        <f t="shared" si="204"/>
        <v>0</v>
      </c>
      <c r="I519" s="110">
        <f t="shared" si="204"/>
        <v>0</v>
      </c>
      <c r="J519" s="110">
        <f t="shared" si="204"/>
        <v>0</v>
      </c>
      <c r="K519" s="110">
        <f t="shared" si="204"/>
        <v>57931</v>
      </c>
      <c r="L519" s="3"/>
      <c r="M519" s="3"/>
      <c r="N519" s="3"/>
      <c r="O519" s="3"/>
      <c r="P519" s="3"/>
      <c r="Q519" s="3"/>
      <c r="R519" s="3"/>
    </row>
    <row r="520" spans="1:18" ht="14.25" customHeight="1">
      <c r="A520" s="235"/>
      <c r="B520" s="101" t="s">
        <v>307</v>
      </c>
      <c r="C520" s="102">
        <v>39422</v>
      </c>
      <c r="D520" s="102">
        <v>22720</v>
      </c>
      <c r="E520" s="102"/>
      <c r="F520" s="102"/>
      <c r="G520" s="102">
        <v>1500</v>
      </c>
      <c r="H520" s="102"/>
      <c r="I520" s="102"/>
      <c r="J520" s="102"/>
      <c r="K520" s="102">
        <f>SUM(C520:J520)</f>
        <v>63642</v>
      </c>
      <c r="L520" s="3"/>
      <c r="M520" s="3"/>
      <c r="N520" s="3"/>
      <c r="O520" s="3"/>
      <c r="P520" s="3"/>
      <c r="Q520" s="3"/>
      <c r="R520" s="3"/>
    </row>
    <row r="521" spans="1:18" s="11" customFormat="1" ht="14.25" customHeight="1">
      <c r="A521" s="236"/>
      <c r="B521" s="143" t="s">
        <v>448</v>
      </c>
      <c r="C521" s="107">
        <v>-3000</v>
      </c>
      <c r="D521" s="107"/>
      <c r="E521" s="107"/>
      <c r="F521" s="107"/>
      <c r="G521" s="107"/>
      <c r="H521" s="107"/>
      <c r="I521" s="107"/>
      <c r="J521" s="107"/>
      <c r="K521" s="102">
        <f>SUM(C521:J521)</f>
        <v>-3000</v>
      </c>
      <c r="L521" s="3"/>
      <c r="M521" s="3"/>
      <c r="N521" s="3"/>
      <c r="O521" s="3"/>
      <c r="P521" s="3"/>
      <c r="Q521" s="3"/>
      <c r="R521" s="3"/>
    </row>
    <row r="522" spans="1:18" s="11" customFormat="1" ht="14.25" customHeight="1" thickBot="1">
      <c r="A522" s="237"/>
      <c r="B522" s="109" t="s">
        <v>557</v>
      </c>
      <c r="C522" s="110">
        <f>C520+C521</f>
        <v>36422</v>
      </c>
      <c r="D522" s="110">
        <f aca="true" t="shared" si="205" ref="D522:K522">D520+D521</f>
        <v>22720</v>
      </c>
      <c r="E522" s="110">
        <f t="shared" si="205"/>
        <v>0</v>
      </c>
      <c r="F522" s="110">
        <f t="shared" si="205"/>
        <v>0</v>
      </c>
      <c r="G522" s="110">
        <f t="shared" si="205"/>
        <v>1500</v>
      </c>
      <c r="H522" s="110">
        <f t="shared" si="205"/>
        <v>0</v>
      </c>
      <c r="I522" s="110">
        <f t="shared" si="205"/>
        <v>0</v>
      </c>
      <c r="J522" s="110">
        <f t="shared" si="205"/>
        <v>0</v>
      </c>
      <c r="K522" s="110">
        <f t="shared" si="205"/>
        <v>60642</v>
      </c>
      <c r="L522" s="3"/>
      <c r="M522" s="3"/>
      <c r="N522" s="3"/>
      <c r="O522" s="3"/>
      <c r="P522" s="3"/>
      <c r="Q522" s="3"/>
      <c r="R522" s="3"/>
    </row>
    <row r="523" spans="1:18" ht="14.25" customHeight="1">
      <c r="A523" s="235"/>
      <c r="B523" s="101" t="s">
        <v>308</v>
      </c>
      <c r="C523" s="102">
        <v>28223</v>
      </c>
      <c r="D523" s="102">
        <v>20329</v>
      </c>
      <c r="E523" s="102"/>
      <c r="F523" s="102"/>
      <c r="G523" s="102"/>
      <c r="H523" s="102"/>
      <c r="I523" s="102"/>
      <c r="J523" s="102"/>
      <c r="K523" s="102">
        <f>SUM(C523:J523)</f>
        <v>48552</v>
      </c>
      <c r="L523" s="3"/>
      <c r="M523" s="3"/>
      <c r="N523" s="3"/>
      <c r="O523" s="3"/>
      <c r="P523" s="3"/>
      <c r="Q523" s="3"/>
      <c r="R523" s="3"/>
    </row>
    <row r="524" spans="1:18" s="11" customFormat="1" ht="14.25" customHeight="1">
      <c r="A524" s="236"/>
      <c r="B524" s="143" t="s">
        <v>448</v>
      </c>
      <c r="C524" s="107">
        <v>-1500</v>
      </c>
      <c r="D524" s="107"/>
      <c r="E524" s="107"/>
      <c r="F524" s="107"/>
      <c r="G524" s="107"/>
      <c r="H524" s="107"/>
      <c r="I524" s="107"/>
      <c r="J524" s="107"/>
      <c r="K524" s="102">
        <f>SUM(C524:J524)</f>
        <v>-1500</v>
      </c>
      <c r="L524" s="3"/>
      <c r="M524" s="3"/>
      <c r="N524" s="3"/>
      <c r="O524" s="3"/>
      <c r="P524" s="3"/>
      <c r="Q524" s="3"/>
      <c r="R524" s="3"/>
    </row>
    <row r="525" spans="1:18" s="11" customFormat="1" ht="14.25" customHeight="1" thickBot="1">
      <c r="A525" s="237"/>
      <c r="B525" s="109" t="s">
        <v>558</v>
      </c>
      <c r="C525" s="110">
        <f>C523+C524</f>
        <v>26723</v>
      </c>
      <c r="D525" s="110">
        <f aca="true" t="shared" si="206" ref="D525:K525">D523+D524</f>
        <v>20329</v>
      </c>
      <c r="E525" s="110">
        <f t="shared" si="206"/>
        <v>0</v>
      </c>
      <c r="F525" s="110">
        <f t="shared" si="206"/>
        <v>0</v>
      </c>
      <c r="G525" s="110">
        <f t="shared" si="206"/>
        <v>0</v>
      </c>
      <c r="H525" s="110">
        <f t="shared" si="206"/>
        <v>0</v>
      </c>
      <c r="I525" s="110">
        <f t="shared" si="206"/>
        <v>0</v>
      </c>
      <c r="J525" s="110">
        <f t="shared" si="206"/>
        <v>0</v>
      </c>
      <c r="K525" s="110">
        <f t="shared" si="206"/>
        <v>47052</v>
      </c>
      <c r="L525" s="3"/>
      <c r="M525" s="3"/>
      <c r="N525" s="3"/>
      <c r="O525" s="3"/>
      <c r="P525" s="3"/>
      <c r="Q525" s="3"/>
      <c r="R525" s="3"/>
    </row>
    <row r="526" spans="1:18" ht="14.25" customHeight="1">
      <c r="A526" s="235"/>
      <c r="B526" s="101" t="s">
        <v>309</v>
      </c>
      <c r="C526" s="102">
        <v>57546</v>
      </c>
      <c r="D526" s="102">
        <v>39326</v>
      </c>
      <c r="E526" s="102"/>
      <c r="F526" s="102"/>
      <c r="G526" s="102"/>
      <c r="H526" s="102"/>
      <c r="I526" s="102"/>
      <c r="J526" s="102"/>
      <c r="K526" s="102">
        <f>SUM(C526:J526)</f>
        <v>96872</v>
      </c>
      <c r="L526" s="3"/>
      <c r="M526" s="3"/>
      <c r="N526" s="3"/>
      <c r="O526" s="3"/>
      <c r="P526" s="3"/>
      <c r="Q526" s="3"/>
      <c r="R526" s="3"/>
    </row>
    <row r="527" spans="1:18" s="11" customFormat="1" ht="14.25" customHeight="1">
      <c r="A527" s="236"/>
      <c r="B527" s="143" t="s">
        <v>448</v>
      </c>
      <c r="C527" s="107">
        <v>-200</v>
      </c>
      <c r="D527" s="107">
        <v>200</v>
      </c>
      <c r="E527" s="107"/>
      <c r="F527" s="107"/>
      <c r="G527" s="107"/>
      <c r="H527" s="107"/>
      <c r="I527" s="107"/>
      <c r="J527" s="107"/>
      <c r="K527" s="102">
        <f>SUM(C527:J527)</f>
        <v>0</v>
      </c>
      <c r="L527" s="3"/>
      <c r="M527" s="3"/>
      <c r="N527" s="3"/>
      <c r="O527" s="3"/>
      <c r="P527" s="3"/>
      <c r="Q527" s="3"/>
      <c r="R527" s="3"/>
    </row>
    <row r="528" spans="1:18" s="11" customFormat="1" ht="14.25" customHeight="1" thickBot="1">
      <c r="A528" s="237"/>
      <c r="B528" s="109" t="s">
        <v>559</v>
      </c>
      <c r="C528" s="110">
        <f>C526+C527</f>
        <v>57346</v>
      </c>
      <c r="D528" s="110">
        <f aca="true" t="shared" si="207" ref="D528:K528">D526+D527</f>
        <v>39526</v>
      </c>
      <c r="E528" s="110">
        <f t="shared" si="207"/>
        <v>0</v>
      </c>
      <c r="F528" s="110">
        <f t="shared" si="207"/>
        <v>0</v>
      </c>
      <c r="G528" s="110">
        <f t="shared" si="207"/>
        <v>0</v>
      </c>
      <c r="H528" s="110">
        <f t="shared" si="207"/>
        <v>0</v>
      </c>
      <c r="I528" s="110">
        <f t="shared" si="207"/>
        <v>0</v>
      </c>
      <c r="J528" s="110">
        <f t="shared" si="207"/>
        <v>0</v>
      </c>
      <c r="K528" s="110">
        <f t="shared" si="207"/>
        <v>96872</v>
      </c>
      <c r="L528" s="3"/>
      <c r="M528" s="3"/>
      <c r="N528" s="3"/>
      <c r="O528" s="3"/>
      <c r="P528" s="3"/>
      <c r="Q528" s="3"/>
      <c r="R528" s="3"/>
    </row>
    <row r="529" spans="1:18" ht="14.25" customHeight="1">
      <c r="A529" s="235"/>
      <c r="B529" s="101" t="s">
        <v>310</v>
      </c>
      <c r="C529" s="102">
        <v>32783</v>
      </c>
      <c r="D529" s="102">
        <v>10242</v>
      </c>
      <c r="E529" s="102"/>
      <c r="F529" s="102"/>
      <c r="G529" s="102">
        <v>250</v>
      </c>
      <c r="H529" s="102"/>
      <c r="I529" s="102"/>
      <c r="J529" s="102"/>
      <c r="K529" s="102">
        <f>SUM(C529:J529)</f>
        <v>43275</v>
      </c>
      <c r="L529" s="3"/>
      <c r="M529" s="3"/>
      <c r="N529" s="3"/>
      <c r="O529" s="3"/>
      <c r="P529" s="3"/>
      <c r="Q529" s="3"/>
      <c r="R529" s="3"/>
    </row>
    <row r="530" spans="1:18" s="11" customFormat="1" ht="14.25" customHeight="1">
      <c r="A530" s="236"/>
      <c r="B530" s="143" t="s">
        <v>448</v>
      </c>
      <c r="C530" s="107">
        <v>-5000</v>
      </c>
      <c r="D530" s="107"/>
      <c r="E530" s="107"/>
      <c r="F530" s="107"/>
      <c r="G530" s="107"/>
      <c r="H530" s="107"/>
      <c r="I530" s="107"/>
      <c r="J530" s="107"/>
      <c r="K530" s="102">
        <f>SUM(C530:J530)</f>
        <v>-5000</v>
      </c>
      <c r="L530" s="3"/>
      <c r="M530" s="3"/>
      <c r="N530" s="3"/>
      <c r="O530" s="3"/>
      <c r="P530" s="3"/>
      <c r="Q530" s="3"/>
      <c r="R530" s="3"/>
    </row>
    <row r="531" spans="1:18" s="11" customFormat="1" ht="14.25" customHeight="1" thickBot="1">
      <c r="A531" s="237"/>
      <c r="B531" s="109" t="s">
        <v>560</v>
      </c>
      <c r="C531" s="110">
        <f>C529+C530</f>
        <v>27783</v>
      </c>
      <c r="D531" s="110">
        <f aca="true" t="shared" si="208" ref="D531:K531">D529+D530</f>
        <v>10242</v>
      </c>
      <c r="E531" s="110">
        <f t="shared" si="208"/>
        <v>0</v>
      </c>
      <c r="F531" s="110">
        <f t="shared" si="208"/>
        <v>0</v>
      </c>
      <c r="G531" s="110">
        <f t="shared" si="208"/>
        <v>250</v>
      </c>
      <c r="H531" s="110">
        <f t="shared" si="208"/>
        <v>0</v>
      </c>
      <c r="I531" s="110">
        <f t="shared" si="208"/>
        <v>0</v>
      </c>
      <c r="J531" s="110">
        <f t="shared" si="208"/>
        <v>0</v>
      </c>
      <c r="K531" s="110">
        <f t="shared" si="208"/>
        <v>38275</v>
      </c>
      <c r="L531" s="3"/>
      <c r="M531" s="3"/>
      <c r="N531" s="3"/>
      <c r="O531" s="3"/>
      <c r="P531" s="3"/>
      <c r="Q531" s="3"/>
      <c r="R531" s="3"/>
    </row>
    <row r="532" spans="1:18" ht="14.25" customHeight="1">
      <c r="A532" s="235"/>
      <c r="B532" s="101" t="s">
        <v>302</v>
      </c>
      <c r="C532" s="102">
        <v>28114</v>
      </c>
      <c r="D532" s="102">
        <v>18734</v>
      </c>
      <c r="E532" s="102"/>
      <c r="F532" s="102"/>
      <c r="G532" s="102">
        <v>6101</v>
      </c>
      <c r="H532" s="102"/>
      <c r="I532" s="102">
        <v>682</v>
      </c>
      <c r="J532" s="102"/>
      <c r="K532" s="102">
        <f>SUM(C532:J532)</f>
        <v>53631</v>
      </c>
      <c r="L532" s="3"/>
      <c r="M532" s="3"/>
      <c r="N532" s="3"/>
      <c r="O532" s="3"/>
      <c r="P532" s="3"/>
      <c r="Q532" s="3"/>
      <c r="R532" s="3"/>
    </row>
    <row r="533" spans="1:18" s="11" customFormat="1" ht="14.25" customHeight="1">
      <c r="A533" s="236"/>
      <c r="B533" s="143" t="s">
        <v>448</v>
      </c>
      <c r="C533" s="107">
        <v>-700</v>
      </c>
      <c r="D533" s="107">
        <v>529</v>
      </c>
      <c r="E533" s="107"/>
      <c r="F533" s="107"/>
      <c r="G533" s="107"/>
      <c r="H533" s="107"/>
      <c r="I533" s="107"/>
      <c r="J533" s="107"/>
      <c r="K533" s="102">
        <f>SUM(C533:J533)</f>
        <v>-171</v>
      </c>
      <c r="L533" s="3"/>
      <c r="M533" s="3"/>
      <c r="N533" s="3"/>
      <c r="O533" s="3"/>
      <c r="P533" s="3"/>
      <c r="Q533" s="3"/>
      <c r="R533" s="3"/>
    </row>
    <row r="534" spans="1:18" s="11" customFormat="1" ht="14.25" customHeight="1" thickBot="1">
      <c r="A534" s="237"/>
      <c r="B534" s="109" t="s">
        <v>561</v>
      </c>
      <c r="C534" s="110">
        <f>C532+C533</f>
        <v>27414</v>
      </c>
      <c r="D534" s="110">
        <f aca="true" t="shared" si="209" ref="D534:K534">D532+D533</f>
        <v>19263</v>
      </c>
      <c r="E534" s="110">
        <f t="shared" si="209"/>
        <v>0</v>
      </c>
      <c r="F534" s="110">
        <f t="shared" si="209"/>
        <v>0</v>
      </c>
      <c r="G534" s="110">
        <f t="shared" si="209"/>
        <v>6101</v>
      </c>
      <c r="H534" s="110">
        <f t="shared" si="209"/>
        <v>0</v>
      </c>
      <c r="I534" s="110">
        <f t="shared" si="209"/>
        <v>682</v>
      </c>
      <c r="J534" s="110">
        <f t="shared" si="209"/>
        <v>0</v>
      </c>
      <c r="K534" s="110">
        <f t="shared" si="209"/>
        <v>53460</v>
      </c>
      <c r="L534" s="3"/>
      <c r="M534" s="3"/>
      <c r="N534" s="3"/>
      <c r="O534" s="3"/>
      <c r="P534" s="3"/>
      <c r="Q534" s="3"/>
      <c r="R534" s="3"/>
    </row>
    <row r="535" spans="1:18" ht="14.25" customHeight="1">
      <c r="A535" s="235"/>
      <c r="B535" s="101" t="s">
        <v>303</v>
      </c>
      <c r="C535" s="102">
        <v>28566</v>
      </c>
      <c r="D535" s="102">
        <v>14274</v>
      </c>
      <c r="E535" s="102"/>
      <c r="F535" s="102"/>
      <c r="G535" s="102"/>
      <c r="H535" s="102"/>
      <c r="I535" s="102"/>
      <c r="J535" s="102"/>
      <c r="K535" s="102">
        <f>SUM(C535:J535)</f>
        <v>42840</v>
      </c>
      <c r="L535" s="3"/>
      <c r="M535" s="3"/>
      <c r="N535" s="3"/>
      <c r="O535" s="3"/>
      <c r="P535" s="3"/>
      <c r="Q535" s="3"/>
      <c r="R535" s="3"/>
    </row>
    <row r="536" spans="1:18" s="11" customFormat="1" ht="14.25" customHeight="1">
      <c r="A536" s="236"/>
      <c r="B536" s="143" t="s">
        <v>448</v>
      </c>
      <c r="C536" s="107"/>
      <c r="D536" s="107"/>
      <c r="E536" s="107"/>
      <c r="F536" s="107"/>
      <c r="G536" s="107"/>
      <c r="H536" s="107"/>
      <c r="I536" s="107"/>
      <c r="J536" s="107"/>
      <c r="K536" s="102">
        <f>SUM(C536:J536)</f>
        <v>0</v>
      </c>
      <c r="L536" s="3"/>
      <c r="M536" s="3"/>
      <c r="N536" s="3"/>
      <c r="O536" s="3"/>
      <c r="P536" s="3"/>
      <c r="Q536" s="3"/>
      <c r="R536" s="3"/>
    </row>
    <row r="537" spans="1:18" s="11" customFormat="1" ht="14.25" customHeight="1" thickBot="1">
      <c r="A537" s="237"/>
      <c r="B537" s="109" t="s">
        <v>562</v>
      </c>
      <c r="C537" s="110">
        <f>C535+C536</f>
        <v>28566</v>
      </c>
      <c r="D537" s="110">
        <f aca="true" t="shared" si="210" ref="D537:K537">D535+D536</f>
        <v>14274</v>
      </c>
      <c r="E537" s="110">
        <f t="shared" si="210"/>
        <v>0</v>
      </c>
      <c r="F537" s="110">
        <f t="shared" si="210"/>
        <v>0</v>
      </c>
      <c r="G537" s="110">
        <f t="shared" si="210"/>
        <v>0</v>
      </c>
      <c r="H537" s="110">
        <f t="shared" si="210"/>
        <v>0</v>
      </c>
      <c r="I537" s="110">
        <f t="shared" si="210"/>
        <v>0</v>
      </c>
      <c r="J537" s="110">
        <f t="shared" si="210"/>
        <v>0</v>
      </c>
      <c r="K537" s="110">
        <f t="shared" si="210"/>
        <v>42840</v>
      </c>
      <c r="L537" s="3"/>
      <c r="M537" s="3"/>
      <c r="N537" s="3"/>
      <c r="O537" s="3"/>
      <c r="P537" s="3"/>
      <c r="Q537" s="3"/>
      <c r="R537" s="3"/>
    </row>
    <row r="538" spans="1:18" ht="14.25" customHeight="1">
      <c r="A538" s="235"/>
      <c r="B538" s="101" t="s">
        <v>304</v>
      </c>
      <c r="C538" s="102">
        <v>19309</v>
      </c>
      <c r="D538" s="102">
        <v>12620</v>
      </c>
      <c r="E538" s="102"/>
      <c r="F538" s="102"/>
      <c r="G538" s="102"/>
      <c r="H538" s="102"/>
      <c r="I538" s="102"/>
      <c r="J538" s="102"/>
      <c r="K538" s="102">
        <f>SUM(C538:J538)</f>
        <v>31929</v>
      </c>
      <c r="L538" s="3"/>
      <c r="M538" s="3"/>
      <c r="N538" s="3"/>
      <c r="O538" s="3"/>
      <c r="P538" s="3"/>
      <c r="Q538" s="3"/>
      <c r="R538" s="3"/>
    </row>
    <row r="539" spans="1:18" s="11" customFormat="1" ht="14.25" customHeight="1">
      <c r="A539" s="236"/>
      <c r="B539" s="143" t="s">
        <v>448</v>
      </c>
      <c r="C539" s="107"/>
      <c r="D539" s="107"/>
      <c r="E539" s="107"/>
      <c r="F539" s="107"/>
      <c r="G539" s="107"/>
      <c r="H539" s="107"/>
      <c r="I539" s="107"/>
      <c r="J539" s="107"/>
      <c r="K539" s="102">
        <f>SUM(C539:J539)</f>
        <v>0</v>
      </c>
      <c r="L539" s="3"/>
      <c r="M539" s="3"/>
      <c r="N539" s="3"/>
      <c r="O539" s="3"/>
      <c r="P539" s="3"/>
      <c r="Q539" s="3"/>
      <c r="R539" s="3"/>
    </row>
    <row r="540" spans="1:18" s="11" customFormat="1" ht="14.25" customHeight="1" thickBot="1">
      <c r="A540" s="237"/>
      <c r="B540" s="109" t="s">
        <v>563</v>
      </c>
      <c r="C540" s="110">
        <f>C538+C539</f>
        <v>19309</v>
      </c>
      <c r="D540" s="110">
        <f aca="true" t="shared" si="211" ref="D540:K540">D538+D539</f>
        <v>12620</v>
      </c>
      <c r="E540" s="110">
        <f t="shared" si="211"/>
        <v>0</v>
      </c>
      <c r="F540" s="110">
        <f t="shared" si="211"/>
        <v>0</v>
      </c>
      <c r="G540" s="110">
        <f t="shared" si="211"/>
        <v>0</v>
      </c>
      <c r="H540" s="110">
        <f t="shared" si="211"/>
        <v>0</v>
      </c>
      <c r="I540" s="110">
        <f t="shared" si="211"/>
        <v>0</v>
      </c>
      <c r="J540" s="110">
        <f t="shared" si="211"/>
        <v>0</v>
      </c>
      <c r="K540" s="110">
        <f t="shared" si="211"/>
        <v>31929</v>
      </c>
      <c r="L540" s="3"/>
      <c r="M540" s="3"/>
      <c r="N540" s="3"/>
      <c r="O540" s="3"/>
      <c r="P540" s="3"/>
      <c r="Q540" s="3"/>
      <c r="R540" s="3"/>
    </row>
    <row r="541" spans="1:18" s="11" customFormat="1" ht="14.25" customHeight="1">
      <c r="A541" s="235"/>
      <c r="B541" s="101" t="s">
        <v>359</v>
      </c>
      <c r="C541" s="102">
        <v>20459</v>
      </c>
      <c r="D541" s="102">
        <v>16732</v>
      </c>
      <c r="E541" s="102"/>
      <c r="F541" s="102"/>
      <c r="G541" s="102">
        <v>2375</v>
      </c>
      <c r="H541" s="102"/>
      <c r="I541" s="102"/>
      <c r="J541" s="102"/>
      <c r="K541" s="102">
        <f>SUM(C541:J541)</f>
        <v>39566</v>
      </c>
      <c r="L541" s="3"/>
      <c r="M541" s="3"/>
      <c r="N541" s="3"/>
      <c r="O541" s="3"/>
      <c r="P541" s="3"/>
      <c r="Q541" s="3"/>
      <c r="R541" s="3"/>
    </row>
    <row r="542" spans="1:18" s="11" customFormat="1" ht="14.25" customHeight="1">
      <c r="A542" s="236"/>
      <c r="B542" s="143" t="s">
        <v>448</v>
      </c>
      <c r="C542" s="107">
        <v>-1500</v>
      </c>
      <c r="D542" s="107">
        <v>500</v>
      </c>
      <c r="E542" s="107"/>
      <c r="F542" s="107"/>
      <c r="G542" s="107"/>
      <c r="H542" s="107"/>
      <c r="I542" s="107"/>
      <c r="J542" s="107"/>
      <c r="K542" s="102">
        <f>SUM(C542:J542)</f>
        <v>-1000</v>
      </c>
      <c r="L542" s="3"/>
      <c r="M542" s="3"/>
      <c r="N542" s="3"/>
      <c r="O542" s="3"/>
      <c r="P542" s="3"/>
      <c r="Q542" s="3"/>
      <c r="R542" s="3"/>
    </row>
    <row r="543" spans="1:18" s="11" customFormat="1" ht="14.25" customHeight="1" thickBot="1">
      <c r="A543" s="237"/>
      <c r="B543" s="109" t="s">
        <v>564</v>
      </c>
      <c r="C543" s="110">
        <f>C541+C542</f>
        <v>18959</v>
      </c>
      <c r="D543" s="110">
        <f aca="true" t="shared" si="212" ref="D543:K543">D541+D542</f>
        <v>17232</v>
      </c>
      <c r="E543" s="110">
        <f t="shared" si="212"/>
        <v>0</v>
      </c>
      <c r="F543" s="110">
        <f t="shared" si="212"/>
        <v>0</v>
      </c>
      <c r="G543" s="110">
        <f t="shared" si="212"/>
        <v>2375</v>
      </c>
      <c r="H543" s="110">
        <f t="shared" si="212"/>
        <v>0</v>
      </c>
      <c r="I543" s="110">
        <f t="shared" si="212"/>
        <v>0</v>
      </c>
      <c r="J543" s="110">
        <f t="shared" si="212"/>
        <v>0</v>
      </c>
      <c r="K543" s="110">
        <f t="shared" si="212"/>
        <v>38566</v>
      </c>
      <c r="L543" s="3"/>
      <c r="M543" s="3"/>
      <c r="N543" s="3"/>
      <c r="O543" s="3"/>
      <c r="P543" s="3"/>
      <c r="Q543" s="3"/>
      <c r="R543" s="3"/>
    </row>
    <row r="544" spans="1:18" s="11" customFormat="1" ht="14.25" customHeight="1">
      <c r="A544" s="235"/>
      <c r="B544" s="101" t="s">
        <v>305</v>
      </c>
      <c r="C544" s="102">
        <v>39206</v>
      </c>
      <c r="D544" s="102">
        <v>19017</v>
      </c>
      <c r="E544" s="102"/>
      <c r="F544" s="102"/>
      <c r="G544" s="102">
        <v>1000</v>
      </c>
      <c r="H544" s="102"/>
      <c r="I544" s="102"/>
      <c r="J544" s="102"/>
      <c r="K544" s="102">
        <f>SUM(C544:J544)</f>
        <v>59223</v>
      </c>
      <c r="L544" s="3"/>
      <c r="M544" s="3"/>
      <c r="N544" s="3"/>
      <c r="O544" s="3"/>
      <c r="P544" s="3"/>
      <c r="Q544" s="3"/>
      <c r="R544" s="3"/>
    </row>
    <row r="545" spans="1:18" s="11" customFormat="1" ht="14.25" customHeight="1">
      <c r="A545" s="236"/>
      <c r="B545" s="143" t="s">
        <v>448</v>
      </c>
      <c r="C545" s="107">
        <v>-1300</v>
      </c>
      <c r="D545" s="107"/>
      <c r="E545" s="107"/>
      <c r="F545" s="107"/>
      <c r="G545" s="107"/>
      <c r="H545" s="107"/>
      <c r="I545" s="107"/>
      <c r="J545" s="107"/>
      <c r="K545" s="102">
        <f>SUM(C545:J545)</f>
        <v>-1300</v>
      </c>
      <c r="L545" s="3"/>
      <c r="M545" s="3"/>
      <c r="N545" s="3"/>
      <c r="O545" s="3"/>
      <c r="P545" s="3"/>
      <c r="Q545" s="3"/>
      <c r="R545" s="3"/>
    </row>
    <row r="546" spans="1:18" s="11" customFormat="1" ht="14.25" customHeight="1" thickBot="1">
      <c r="A546" s="237"/>
      <c r="B546" s="109" t="s">
        <v>565</v>
      </c>
      <c r="C546" s="110">
        <f>C544+C545</f>
        <v>37906</v>
      </c>
      <c r="D546" s="110">
        <f aca="true" t="shared" si="213" ref="D546:K546">D544+D545</f>
        <v>19017</v>
      </c>
      <c r="E546" s="110">
        <f t="shared" si="213"/>
        <v>0</v>
      </c>
      <c r="F546" s="110">
        <f t="shared" si="213"/>
        <v>0</v>
      </c>
      <c r="G546" s="110">
        <f t="shared" si="213"/>
        <v>1000</v>
      </c>
      <c r="H546" s="110">
        <f t="shared" si="213"/>
        <v>0</v>
      </c>
      <c r="I546" s="110">
        <f t="shared" si="213"/>
        <v>0</v>
      </c>
      <c r="J546" s="110">
        <f t="shared" si="213"/>
        <v>0</v>
      </c>
      <c r="K546" s="110">
        <f t="shared" si="213"/>
        <v>57923</v>
      </c>
      <c r="L546" s="3"/>
      <c r="M546" s="3"/>
      <c r="N546" s="3"/>
      <c r="O546" s="3"/>
      <c r="P546" s="3"/>
      <c r="Q546" s="3"/>
      <c r="R546" s="3"/>
    </row>
    <row r="547" spans="1:18" ht="14.25" customHeight="1">
      <c r="A547" s="235"/>
      <c r="B547" s="101" t="s">
        <v>1</v>
      </c>
      <c r="C547" s="102">
        <v>185008</v>
      </c>
      <c r="D547" s="102">
        <v>63262</v>
      </c>
      <c r="E547" s="102"/>
      <c r="F547" s="102"/>
      <c r="G547" s="102">
        <v>6200</v>
      </c>
      <c r="H547" s="102"/>
      <c r="I547" s="102"/>
      <c r="J547" s="102"/>
      <c r="K547" s="102">
        <f>SUM(C547:J547)</f>
        <v>254470</v>
      </c>
      <c r="L547" s="3"/>
      <c r="M547" s="3"/>
      <c r="N547" s="3"/>
      <c r="O547" s="3"/>
      <c r="P547" s="3"/>
      <c r="Q547" s="3"/>
      <c r="R547" s="3"/>
    </row>
    <row r="548" spans="1:18" s="11" customFormat="1" ht="14.25" customHeight="1">
      <c r="A548" s="236"/>
      <c r="B548" s="143" t="s">
        <v>448</v>
      </c>
      <c r="C548" s="107"/>
      <c r="D548" s="107"/>
      <c r="E548" s="107"/>
      <c r="F548" s="107"/>
      <c r="G548" s="107"/>
      <c r="H548" s="107"/>
      <c r="I548" s="107"/>
      <c r="J548" s="107"/>
      <c r="K548" s="102">
        <f>SUM(C548:J548)</f>
        <v>0</v>
      </c>
      <c r="L548" s="3"/>
      <c r="M548" s="3"/>
      <c r="N548" s="3"/>
      <c r="O548" s="3"/>
      <c r="P548" s="3"/>
      <c r="Q548" s="3"/>
      <c r="R548" s="3"/>
    </row>
    <row r="549" spans="1:18" s="11" customFormat="1" ht="14.25" customHeight="1" thickBot="1">
      <c r="A549" s="237"/>
      <c r="B549" s="109" t="s">
        <v>452</v>
      </c>
      <c r="C549" s="110">
        <f>C547+C548</f>
        <v>185008</v>
      </c>
      <c r="D549" s="110">
        <f aca="true" t="shared" si="214" ref="D549:K549">D547+D548</f>
        <v>63262</v>
      </c>
      <c r="E549" s="110">
        <f t="shared" si="214"/>
        <v>0</v>
      </c>
      <c r="F549" s="110">
        <f t="shared" si="214"/>
        <v>0</v>
      </c>
      <c r="G549" s="110">
        <f t="shared" si="214"/>
        <v>6200</v>
      </c>
      <c r="H549" s="110">
        <f t="shared" si="214"/>
        <v>0</v>
      </c>
      <c r="I549" s="110">
        <f t="shared" si="214"/>
        <v>0</v>
      </c>
      <c r="J549" s="110">
        <f t="shared" si="214"/>
        <v>0</v>
      </c>
      <c r="K549" s="110">
        <f t="shared" si="214"/>
        <v>254470</v>
      </c>
      <c r="L549" s="3"/>
      <c r="M549" s="3"/>
      <c r="N549" s="3"/>
      <c r="O549" s="3"/>
      <c r="P549" s="3"/>
      <c r="Q549" s="3"/>
      <c r="R549" s="3"/>
    </row>
    <row r="550" spans="1:18" ht="14.25" customHeight="1">
      <c r="A550" s="130" t="s">
        <v>36</v>
      </c>
      <c r="B550" s="223" t="s">
        <v>63</v>
      </c>
      <c r="C550" s="224">
        <f aca="true" t="shared" si="215" ref="C550:K550">C553+C556</f>
        <v>3500</v>
      </c>
      <c r="D550" s="224">
        <f t="shared" si="215"/>
        <v>31800</v>
      </c>
      <c r="E550" s="224">
        <f t="shared" si="215"/>
        <v>0</v>
      </c>
      <c r="F550" s="224">
        <f t="shared" si="215"/>
        <v>0</v>
      </c>
      <c r="G550" s="224">
        <f t="shared" si="215"/>
        <v>0</v>
      </c>
      <c r="H550" s="224">
        <f t="shared" si="215"/>
        <v>0</v>
      </c>
      <c r="I550" s="224">
        <f t="shared" si="215"/>
        <v>0</v>
      </c>
      <c r="J550" s="224">
        <f t="shared" si="215"/>
        <v>0</v>
      </c>
      <c r="K550" s="224">
        <f t="shared" si="215"/>
        <v>35300</v>
      </c>
      <c r="L550" s="3"/>
      <c r="M550" s="3"/>
      <c r="N550" s="3"/>
      <c r="O550" s="3"/>
      <c r="P550" s="3"/>
      <c r="Q550" s="3"/>
      <c r="R550" s="3"/>
    </row>
    <row r="551" spans="1:18" s="11" customFormat="1" ht="14.25" customHeight="1">
      <c r="A551" s="142"/>
      <c r="B551" s="106" t="s">
        <v>448</v>
      </c>
      <c r="C551" s="238">
        <f>C554+C557</f>
        <v>0</v>
      </c>
      <c r="D551" s="238">
        <f aca="true" t="shared" si="216" ref="D551:K551">D554+D557</f>
        <v>0</v>
      </c>
      <c r="E551" s="238">
        <f t="shared" si="216"/>
        <v>0</v>
      </c>
      <c r="F551" s="238">
        <f t="shared" si="216"/>
        <v>0</v>
      </c>
      <c r="G551" s="238">
        <f t="shared" si="216"/>
        <v>2000</v>
      </c>
      <c r="H551" s="238">
        <f t="shared" si="216"/>
        <v>0</v>
      </c>
      <c r="I551" s="238">
        <f t="shared" si="216"/>
        <v>0</v>
      </c>
      <c r="J551" s="238">
        <f t="shared" si="216"/>
        <v>0</v>
      </c>
      <c r="K551" s="238">
        <f t="shared" si="216"/>
        <v>2000</v>
      </c>
      <c r="L551" s="3"/>
      <c r="M551" s="3"/>
      <c r="N551" s="3"/>
      <c r="O551" s="3"/>
      <c r="P551" s="3"/>
      <c r="Q551" s="3"/>
      <c r="R551" s="3"/>
    </row>
    <row r="552" spans="1:18" s="11" customFormat="1" ht="14.25" customHeight="1" thickBot="1">
      <c r="A552" s="134"/>
      <c r="B552" s="231" t="s">
        <v>63</v>
      </c>
      <c r="C552" s="239">
        <f>C550+C551</f>
        <v>3500</v>
      </c>
      <c r="D552" s="239">
        <f aca="true" t="shared" si="217" ref="D552:K552">D550+D551</f>
        <v>31800</v>
      </c>
      <c r="E552" s="239">
        <f t="shared" si="217"/>
        <v>0</v>
      </c>
      <c r="F552" s="239">
        <f t="shared" si="217"/>
        <v>0</v>
      </c>
      <c r="G552" s="239">
        <f t="shared" si="217"/>
        <v>2000</v>
      </c>
      <c r="H552" s="239">
        <f t="shared" si="217"/>
        <v>0</v>
      </c>
      <c r="I552" s="239">
        <f t="shared" si="217"/>
        <v>0</v>
      </c>
      <c r="J552" s="239">
        <f t="shared" si="217"/>
        <v>0</v>
      </c>
      <c r="K552" s="239">
        <f t="shared" si="217"/>
        <v>37300</v>
      </c>
      <c r="L552" s="3"/>
      <c r="M552" s="3"/>
      <c r="N552" s="3"/>
      <c r="O552" s="3"/>
      <c r="P552" s="3"/>
      <c r="Q552" s="3"/>
      <c r="R552" s="3"/>
    </row>
    <row r="553" spans="1:18" s="11" customFormat="1" ht="14.25" customHeight="1">
      <c r="A553" s="235"/>
      <c r="B553" s="101" t="s">
        <v>12</v>
      </c>
      <c r="C553" s="102">
        <v>1500</v>
      </c>
      <c r="D553" s="102">
        <v>9800</v>
      </c>
      <c r="E553" s="102"/>
      <c r="F553" s="102"/>
      <c r="G553" s="102"/>
      <c r="H553" s="102"/>
      <c r="I553" s="102"/>
      <c r="J553" s="102"/>
      <c r="K553" s="102">
        <f>SUM(C553:J553)</f>
        <v>11300</v>
      </c>
      <c r="L553" s="3"/>
      <c r="M553" s="3"/>
      <c r="N553" s="3"/>
      <c r="O553" s="3"/>
      <c r="P553" s="3"/>
      <c r="Q553" s="3"/>
      <c r="R553" s="3"/>
    </row>
    <row r="554" spans="1:18" s="11" customFormat="1" ht="14.25" customHeight="1">
      <c r="A554" s="236"/>
      <c r="B554" s="143" t="s">
        <v>448</v>
      </c>
      <c r="C554" s="107"/>
      <c r="D554" s="107"/>
      <c r="E554" s="107"/>
      <c r="F554" s="107"/>
      <c r="G554" s="107">
        <v>2000</v>
      </c>
      <c r="H554" s="107"/>
      <c r="I554" s="107"/>
      <c r="J554" s="107"/>
      <c r="K554" s="102">
        <f>SUM(C554:J554)</f>
        <v>2000</v>
      </c>
      <c r="L554" s="3"/>
      <c r="M554" s="3"/>
      <c r="N554" s="3"/>
      <c r="O554" s="3"/>
      <c r="P554" s="3"/>
      <c r="Q554" s="3"/>
      <c r="R554" s="3"/>
    </row>
    <row r="555" spans="1:18" s="11" customFormat="1" ht="14.25" customHeight="1" thickBot="1">
      <c r="A555" s="237"/>
      <c r="B555" s="109" t="s">
        <v>12</v>
      </c>
      <c r="C555" s="110">
        <f aca="true" t="shared" si="218" ref="C555:K555">C553+C554</f>
        <v>1500</v>
      </c>
      <c r="D555" s="110">
        <f t="shared" si="218"/>
        <v>9800</v>
      </c>
      <c r="E555" s="110">
        <f t="shared" si="218"/>
        <v>0</v>
      </c>
      <c r="F555" s="110">
        <f t="shared" si="218"/>
        <v>0</v>
      </c>
      <c r="G555" s="110">
        <f t="shared" si="218"/>
        <v>2000</v>
      </c>
      <c r="H555" s="110">
        <f t="shared" si="218"/>
        <v>0</v>
      </c>
      <c r="I555" s="110">
        <f t="shared" si="218"/>
        <v>0</v>
      </c>
      <c r="J555" s="110">
        <f t="shared" si="218"/>
        <v>0</v>
      </c>
      <c r="K555" s="110">
        <f t="shared" si="218"/>
        <v>13300</v>
      </c>
      <c r="L555" s="3"/>
      <c r="M555" s="3"/>
      <c r="N555" s="3"/>
      <c r="O555" s="3"/>
      <c r="P555" s="3"/>
      <c r="Q555" s="3"/>
      <c r="R555" s="3"/>
    </row>
    <row r="556" spans="1:18" ht="14.25" customHeight="1">
      <c r="A556" s="235"/>
      <c r="B556" s="101" t="s">
        <v>1</v>
      </c>
      <c r="C556" s="102">
        <v>2000</v>
      </c>
      <c r="D556" s="102">
        <v>22000</v>
      </c>
      <c r="E556" s="102"/>
      <c r="F556" s="102"/>
      <c r="G556" s="102"/>
      <c r="H556" s="102"/>
      <c r="I556" s="102"/>
      <c r="J556" s="102"/>
      <c r="K556" s="102">
        <f>SUM(C556:J556)</f>
        <v>24000</v>
      </c>
      <c r="L556" s="3"/>
      <c r="M556" s="3"/>
      <c r="N556" s="3"/>
      <c r="O556" s="3"/>
      <c r="P556" s="3"/>
      <c r="Q556" s="3"/>
      <c r="R556" s="3"/>
    </row>
    <row r="557" spans="1:18" s="11" customFormat="1" ht="14.25" customHeight="1">
      <c r="A557" s="236"/>
      <c r="B557" s="143" t="s">
        <v>448</v>
      </c>
      <c r="C557" s="107"/>
      <c r="D557" s="107"/>
      <c r="E557" s="107"/>
      <c r="F557" s="107"/>
      <c r="G557" s="107"/>
      <c r="H557" s="107"/>
      <c r="I557" s="107"/>
      <c r="J557" s="107"/>
      <c r="K557" s="102">
        <f>SUM(C557:J557)</f>
        <v>0</v>
      </c>
      <c r="L557" s="3"/>
      <c r="M557" s="3"/>
      <c r="N557" s="3"/>
      <c r="O557" s="3"/>
      <c r="P557" s="3"/>
      <c r="Q557" s="3"/>
      <c r="R557" s="3"/>
    </row>
    <row r="558" spans="1:18" s="11" customFormat="1" ht="14.25" customHeight="1" thickBot="1">
      <c r="A558" s="237"/>
      <c r="B558" s="109" t="s">
        <v>1</v>
      </c>
      <c r="C558" s="110">
        <f>C556+C557</f>
        <v>2000</v>
      </c>
      <c r="D558" s="110">
        <f aca="true" t="shared" si="219" ref="D558:K558">D556+D557</f>
        <v>22000</v>
      </c>
      <c r="E558" s="110">
        <f t="shared" si="219"/>
        <v>0</v>
      </c>
      <c r="F558" s="110">
        <f t="shared" si="219"/>
        <v>0</v>
      </c>
      <c r="G558" s="110">
        <f t="shared" si="219"/>
        <v>0</v>
      </c>
      <c r="H558" s="110">
        <f t="shared" si="219"/>
        <v>0</v>
      </c>
      <c r="I558" s="110">
        <f t="shared" si="219"/>
        <v>0</v>
      </c>
      <c r="J558" s="110">
        <f t="shared" si="219"/>
        <v>0</v>
      </c>
      <c r="K558" s="110">
        <f t="shared" si="219"/>
        <v>24000</v>
      </c>
      <c r="L558" s="3"/>
      <c r="M558" s="3"/>
      <c r="N558" s="3"/>
      <c r="O558" s="3"/>
      <c r="P558" s="3"/>
      <c r="Q558" s="3"/>
      <c r="R558" s="3"/>
    </row>
    <row r="559" spans="1:18" s="11" customFormat="1" ht="14.25" customHeight="1">
      <c r="A559" s="175" t="s">
        <v>89</v>
      </c>
      <c r="B559" s="175" t="s">
        <v>360</v>
      </c>
      <c r="C559" s="240">
        <f>C562+C568+C571+C580+C565+C574+C577</f>
        <v>33313</v>
      </c>
      <c r="D559" s="240">
        <f aca="true" t="shared" si="220" ref="D559:K559">D562+D568+D571+D580+D565+D574+D577</f>
        <v>119573</v>
      </c>
      <c r="E559" s="240">
        <f t="shared" si="220"/>
        <v>6000</v>
      </c>
      <c r="F559" s="240">
        <f t="shared" si="220"/>
        <v>0</v>
      </c>
      <c r="G559" s="240">
        <f t="shared" si="220"/>
        <v>0</v>
      </c>
      <c r="H559" s="240">
        <f t="shared" si="220"/>
        <v>0</v>
      </c>
      <c r="I559" s="240">
        <f t="shared" si="220"/>
        <v>0</v>
      </c>
      <c r="J559" s="240">
        <f t="shared" si="220"/>
        <v>0</v>
      </c>
      <c r="K559" s="240">
        <f t="shared" si="220"/>
        <v>158886</v>
      </c>
      <c r="L559" s="3"/>
      <c r="M559" s="3"/>
      <c r="N559" s="3"/>
      <c r="O559" s="3"/>
      <c r="P559" s="3"/>
      <c r="Q559" s="3"/>
      <c r="R559" s="3"/>
    </row>
    <row r="560" spans="1:18" s="11" customFormat="1" ht="14.25" customHeight="1">
      <c r="A560" s="241"/>
      <c r="B560" s="106" t="s">
        <v>448</v>
      </c>
      <c r="C560" s="242">
        <f>C563+C569+C572+C581+C566+C575+C578</f>
        <v>4725</v>
      </c>
      <c r="D560" s="242">
        <f aca="true" t="shared" si="221" ref="D560:K560">D563+D569+D572+D581+D566+D575+D578</f>
        <v>-2725</v>
      </c>
      <c r="E560" s="242">
        <f t="shared" si="221"/>
        <v>0</v>
      </c>
      <c r="F560" s="242">
        <f t="shared" si="221"/>
        <v>0</v>
      </c>
      <c r="G560" s="242">
        <f t="shared" si="221"/>
        <v>0</v>
      </c>
      <c r="H560" s="242">
        <f t="shared" si="221"/>
        <v>0</v>
      </c>
      <c r="I560" s="242">
        <f t="shared" si="221"/>
        <v>0</v>
      </c>
      <c r="J560" s="242">
        <f t="shared" si="221"/>
        <v>0</v>
      </c>
      <c r="K560" s="242">
        <f t="shared" si="221"/>
        <v>2000</v>
      </c>
      <c r="L560" s="3"/>
      <c r="M560" s="3"/>
      <c r="N560" s="3"/>
      <c r="O560" s="3"/>
      <c r="P560" s="3"/>
      <c r="Q560" s="3"/>
      <c r="R560" s="3"/>
    </row>
    <row r="561" spans="1:18" s="11" customFormat="1" ht="14.25" customHeight="1" thickBot="1">
      <c r="A561" s="180"/>
      <c r="B561" s="243" t="s">
        <v>570</v>
      </c>
      <c r="C561" s="163">
        <f>C559+C560</f>
        <v>38038</v>
      </c>
      <c r="D561" s="163">
        <f aca="true" t="shared" si="222" ref="D561:K561">D559+D560</f>
        <v>116848</v>
      </c>
      <c r="E561" s="163">
        <f t="shared" si="222"/>
        <v>6000</v>
      </c>
      <c r="F561" s="163">
        <f t="shared" si="222"/>
        <v>0</v>
      </c>
      <c r="G561" s="163">
        <f t="shared" si="222"/>
        <v>0</v>
      </c>
      <c r="H561" s="163">
        <f t="shared" si="222"/>
        <v>0</v>
      </c>
      <c r="I561" s="163">
        <f t="shared" si="222"/>
        <v>0</v>
      </c>
      <c r="J561" s="163">
        <f t="shared" si="222"/>
        <v>0</v>
      </c>
      <c r="K561" s="163">
        <f t="shared" si="222"/>
        <v>160886</v>
      </c>
      <c r="L561" s="3"/>
      <c r="M561" s="3"/>
      <c r="N561" s="3"/>
      <c r="O561" s="3"/>
      <c r="P561" s="3"/>
      <c r="Q561" s="3"/>
      <c r="R561" s="3"/>
    </row>
    <row r="562" spans="1:18" s="11" customFormat="1" ht="14.25" customHeight="1">
      <c r="A562" s="235"/>
      <c r="B562" s="101" t="s">
        <v>90</v>
      </c>
      <c r="C562" s="144">
        <v>33313</v>
      </c>
      <c r="D562" s="102">
        <v>35133</v>
      </c>
      <c r="E562" s="102"/>
      <c r="F562" s="102"/>
      <c r="G562" s="102"/>
      <c r="H562" s="102"/>
      <c r="I562" s="102"/>
      <c r="J562" s="102"/>
      <c r="K562" s="102">
        <f>SUM(C562:J562)</f>
        <v>68446</v>
      </c>
      <c r="L562" s="3"/>
      <c r="M562" s="3"/>
      <c r="N562" s="3"/>
      <c r="O562" s="3"/>
      <c r="P562" s="3"/>
      <c r="Q562" s="3"/>
      <c r="R562" s="3"/>
    </row>
    <row r="563" spans="1:18" s="11" customFormat="1" ht="14.25" customHeight="1">
      <c r="A563" s="236"/>
      <c r="B563" s="143" t="s">
        <v>448</v>
      </c>
      <c r="C563" s="145"/>
      <c r="D563" s="107"/>
      <c r="E563" s="107"/>
      <c r="F563" s="107"/>
      <c r="G563" s="107"/>
      <c r="H563" s="107"/>
      <c r="I563" s="107"/>
      <c r="J563" s="107"/>
      <c r="K563" s="102">
        <f>SUM(C563:J563)</f>
        <v>0</v>
      </c>
      <c r="L563" s="3"/>
      <c r="M563" s="3"/>
      <c r="N563" s="3"/>
      <c r="O563" s="3"/>
      <c r="P563" s="3"/>
      <c r="Q563" s="3"/>
      <c r="R563" s="3"/>
    </row>
    <row r="564" spans="1:18" s="11" customFormat="1" ht="14.25" customHeight="1" thickBot="1">
      <c r="A564" s="237"/>
      <c r="B564" s="109" t="s">
        <v>571</v>
      </c>
      <c r="C564" s="146">
        <f>C562+C563</f>
        <v>33313</v>
      </c>
      <c r="D564" s="146">
        <f aca="true" t="shared" si="223" ref="D564:K564">D562+D563</f>
        <v>35133</v>
      </c>
      <c r="E564" s="146">
        <f t="shared" si="223"/>
        <v>0</v>
      </c>
      <c r="F564" s="146">
        <f t="shared" si="223"/>
        <v>0</v>
      </c>
      <c r="G564" s="146">
        <f t="shared" si="223"/>
        <v>0</v>
      </c>
      <c r="H564" s="146">
        <f t="shared" si="223"/>
        <v>0</v>
      </c>
      <c r="I564" s="146">
        <f t="shared" si="223"/>
        <v>0</v>
      </c>
      <c r="J564" s="146">
        <f t="shared" si="223"/>
        <v>0</v>
      </c>
      <c r="K564" s="146">
        <f t="shared" si="223"/>
        <v>68446</v>
      </c>
      <c r="L564" s="3"/>
      <c r="M564" s="3"/>
      <c r="N564" s="3"/>
      <c r="O564" s="3"/>
      <c r="P564" s="3"/>
      <c r="Q564" s="3"/>
      <c r="R564" s="3"/>
    </row>
    <row r="565" spans="1:18" s="11" customFormat="1" ht="14.25" customHeight="1">
      <c r="A565" s="235"/>
      <c r="B565" s="101" t="s">
        <v>726</v>
      </c>
      <c r="C565" s="148"/>
      <c r="D565" s="102">
        <v>1440</v>
      </c>
      <c r="E565" s="102">
        <v>1000</v>
      </c>
      <c r="F565" s="102"/>
      <c r="G565" s="102"/>
      <c r="H565" s="102"/>
      <c r="I565" s="102"/>
      <c r="J565" s="102"/>
      <c r="K565" s="102">
        <f>SUM(C565:J565)</f>
        <v>2440</v>
      </c>
      <c r="L565" s="3"/>
      <c r="M565" s="3"/>
      <c r="N565" s="3"/>
      <c r="O565" s="3"/>
      <c r="P565" s="3"/>
      <c r="Q565" s="3"/>
      <c r="R565" s="3"/>
    </row>
    <row r="566" spans="1:18" s="11" customFormat="1" ht="14.25" customHeight="1">
      <c r="A566" s="236"/>
      <c r="B566" s="143" t="s">
        <v>448</v>
      </c>
      <c r="C566" s="145"/>
      <c r="D566" s="107"/>
      <c r="E566" s="107"/>
      <c r="F566" s="107"/>
      <c r="G566" s="107"/>
      <c r="H566" s="107"/>
      <c r="I566" s="107"/>
      <c r="J566" s="107"/>
      <c r="K566" s="102">
        <f>SUM(C566:J566)</f>
        <v>0</v>
      </c>
      <c r="L566" s="3"/>
      <c r="M566" s="3"/>
      <c r="N566" s="3"/>
      <c r="O566" s="3"/>
      <c r="P566" s="3"/>
      <c r="Q566" s="3"/>
      <c r="R566" s="3"/>
    </row>
    <row r="567" spans="1:18" s="11" customFormat="1" ht="14.25" customHeight="1" thickBot="1">
      <c r="A567" s="237"/>
      <c r="B567" s="109" t="s">
        <v>727</v>
      </c>
      <c r="C567" s="244">
        <f aca="true" t="shared" si="224" ref="C567:K567">C565+C566</f>
        <v>0</v>
      </c>
      <c r="D567" s="244">
        <f t="shared" si="224"/>
        <v>1440</v>
      </c>
      <c r="E567" s="244">
        <f t="shared" si="224"/>
        <v>1000</v>
      </c>
      <c r="F567" s="244">
        <f t="shared" si="224"/>
        <v>0</v>
      </c>
      <c r="G567" s="244">
        <f t="shared" si="224"/>
        <v>0</v>
      </c>
      <c r="H567" s="244">
        <f t="shared" si="224"/>
        <v>0</v>
      </c>
      <c r="I567" s="244">
        <f t="shared" si="224"/>
        <v>0</v>
      </c>
      <c r="J567" s="244">
        <f t="shared" si="224"/>
        <v>0</v>
      </c>
      <c r="K567" s="244">
        <f t="shared" si="224"/>
        <v>2440</v>
      </c>
      <c r="L567" s="3"/>
      <c r="M567" s="3"/>
      <c r="N567" s="3"/>
      <c r="O567" s="3"/>
      <c r="P567" s="3"/>
      <c r="Q567" s="3"/>
      <c r="R567" s="3"/>
    </row>
    <row r="568" spans="1:18" s="11" customFormat="1" ht="14.25" customHeight="1">
      <c r="A568" s="235"/>
      <c r="B568" s="101" t="s">
        <v>361</v>
      </c>
      <c r="C568" s="148"/>
      <c r="D568" s="102">
        <v>2500</v>
      </c>
      <c r="E568" s="102"/>
      <c r="F568" s="102"/>
      <c r="G568" s="102"/>
      <c r="H568" s="102"/>
      <c r="I568" s="102"/>
      <c r="J568" s="102"/>
      <c r="K568" s="102">
        <f>SUM(C568:J568)</f>
        <v>2500</v>
      </c>
      <c r="L568" s="3"/>
      <c r="M568" s="3"/>
      <c r="N568" s="3"/>
      <c r="O568" s="3"/>
      <c r="P568" s="3"/>
      <c r="Q568" s="3"/>
      <c r="R568" s="3"/>
    </row>
    <row r="569" spans="1:18" s="11" customFormat="1" ht="14.25" customHeight="1">
      <c r="A569" s="236"/>
      <c r="B569" s="143" t="s">
        <v>448</v>
      </c>
      <c r="C569" s="145"/>
      <c r="D569" s="107"/>
      <c r="E569" s="107"/>
      <c r="F569" s="107"/>
      <c r="G569" s="107"/>
      <c r="H569" s="107"/>
      <c r="I569" s="107"/>
      <c r="J569" s="107"/>
      <c r="K569" s="102">
        <f>SUM(C569:J569)</f>
        <v>0</v>
      </c>
      <c r="L569" s="3"/>
      <c r="M569" s="3"/>
      <c r="N569" s="3"/>
      <c r="O569" s="3"/>
      <c r="P569" s="3"/>
      <c r="Q569" s="3"/>
      <c r="R569" s="3"/>
    </row>
    <row r="570" spans="1:18" s="11" customFormat="1" ht="14.25" customHeight="1" thickBot="1">
      <c r="A570" s="237"/>
      <c r="B570" s="109" t="s">
        <v>572</v>
      </c>
      <c r="C570" s="244">
        <f aca="true" t="shared" si="225" ref="C570:K570">C568+C569</f>
        <v>0</v>
      </c>
      <c r="D570" s="244">
        <f t="shared" si="225"/>
        <v>2500</v>
      </c>
      <c r="E570" s="244">
        <f t="shared" si="225"/>
        <v>0</v>
      </c>
      <c r="F570" s="244">
        <f t="shared" si="225"/>
        <v>0</v>
      </c>
      <c r="G570" s="244">
        <f t="shared" si="225"/>
        <v>0</v>
      </c>
      <c r="H570" s="244">
        <f t="shared" si="225"/>
        <v>0</v>
      </c>
      <c r="I570" s="244">
        <f t="shared" si="225"/>
        <v>0</v>
      </c>
      <c r="J570" s="244">
        <f t="shared" si="225"/>
        <v>0</v>
      </c>
      <c r="K570" s="244">
        <f t="shared" si="225"/>
        <v>2500</v>
      </c>
      <c r="L570" s="3"/>
      <c r="M570" s="3"/>
      <c r="N570" s="3"/>
      <c r="O570" s="3"/>
      <c r="P570" s="3"/>
      <c r="Q570" s="3"/>
      <c r="R570" s="3"/>
    </row>
    <row r="571" spans="1:18" s="11" customFormat="1" ht="14.25" customHeight="1">
      <c r="A571" s="235"/>
      <c r="B571" s="101" t="s">
        <v>728</v>
      </c>
      <c r="C571" s="144"/>
      <c r="D571" s="102"/>
      <c r="E571" s="102">
        <v>5000</v>
      </c>
      <c r="F571" s="102"/>
      <c r="G571" s="102"/>
      <c r="H571" s="102"/>
      <c r="I571" s="102"/>
      <c r="J571" s="102"/>
      <c r="K571" s="102">
        <f>SUM(C571:J571)</f>
        <v>5000</v>
      </c>
      <c r="L571" s="3"/>
      <c r="M571" s="3"/>
      <c r="N571" s="3"/>
      <c r="O571" s="3"/>
      <c r="P571" s="3"/>
      <c r="Q571" s="3"/>
      <c r="R571" s="3"/>
    </row>
    <row r="572" spans="1:18" s="11" customFormat="1" ht="14.25" customHeight="1">
      <c r="A572" s="236"/>
      <c r="B572" s="143" t="s">
        <v>448</v>
      </c>
      <c r="C572" s="145"/>
      <c r="D572" s="107"/>
      <c r="E572" s="107"/>
      <c r="F572" s="107"/>
      <c r="G572" s="107"/>
      <c r="H572" s="107"/>
      <c r="I572" s="107"/>
      <c r="J572" s="107"/>
      <c r="K572" s="102">
        <f>SUM(C572:J572)</f>
        <v>0</v>
      </c>
      <c r="L572" s="3"/>
      <c r="M572" s="3"/>
      <c r="N572" s="3"/>
      <c r="O572" s="3"/>
      <c r="P572" s="3"/>
      <c r="Q572" s="3"/>
      <c r="R572" s="3"/>
    </row>
    <row r="573" spans="1:18" s="11" customFormat="1" ht="14.25" customHeight="1" thickBot="1">
      <c r="A573" s="237"/>
      <c r="B573" s="109" t="s">
        <v>729</v>
      </c>
      <c r="C573" s="146">
        <f>C571+C572</f>
        <v>0</v>
      </c>
      <c r="D573" s="146">
        <f aca="true" t="shared" si="226" ref="D573:K573">D571+D572</f>
        <v>0</v>
      </c>
      <c r="E573" s="146">
        <f t="shared" si="226"/>
        <v>5000</v>
      </c>
      <c r="F573" s="146">
        <f t="shared" si="226"/>
        <v>0</v>
      </c>
      <c r="G573" s="146">
        <f t="shared" si="226"/>
        <v>0</v>
      </c>
      <c r="H573" s="146">
        <f t="shared" si="226"/>
        <v>0</v>
      </c>
      <c r="I573" s="146">
        <f t="shared" si="226"/>
        <v>0</v>
      </c>
      <c r="J573" s="146">
        <f t="shared" si="226"/>
        <v>0</v>
      </c>
      <c r="K573" s="146">
        <f t="shared" si="226"/>
        <v>5000</v>
      </c>
      <c r="L573" s="3"/>
      <c r="M573" s="3"/>
      <c r="N573" s="3"/>
      <c r="O573" s="3"/>
      <c r="P573" s="3"/>
      <c r="Q573" s="3"/>
      <c r="R573" s="3"/>
    </row>
    <row r="574" spans="1:18" s="11" customFormat="1" ht="25.5" customHeight="1">
      <c r="A574" s="235"/>
      <c r="B574" s="101" t="s">
        <v>730</v>
      </c>
      <c r="C574" s="144"/>
      <c r="D574" s="102">
        <v>12000</v>
      </c>
      <c r="E574" s="102"/>
      <c r="F574" s="102"/>
      <c r="G574" s="102"/>
      <c r="H574" s="102"/>
      <c r="I574" s="102"/>
      <c r="J574" s="102"/>
      <c r="K574" s="102">
        <f>SUM(C574:J574)</f>
        <v>12000</v>
      </c>
      <c r="L574" s="3"/>
      <c r="M574" s="3"/>
      <c r="N574" s="3"/>
      <c r="O574" s="3"/>
      <c r="P574" s="3"/>
      <c r="Q574" s="3"/>
      <c r="R574" s="3"/>
    </row>
    <row r="575" spans="1:18" s="11" customFormat="1" ht="14.25" customHeight="1">
      <c r="A575" s="236"/>
      <c r="B575" s="143" t="s">
        <v>448</v>
      </c>
      <c r="C575" s="145"/>
      <c r="D575" s="107">
        <v>-9960</v>
      </c>
      <c r="E575" s="107"/>
      <c r="F575" s="107"/>
      <c r="G575" s="107"/>
      <c r="H575" s="107"/>
      <c r="I575" s="107"/>
      <c r="J575" s="107"/>
      <c r="K575" s="102">
        <f>SUM(C575:J575)</f>
        <v>-9960</v>
      </c>
      <c r="L575" s="3"/>
      <c r="M575" s="3"/>
      <c r="N575" s="3"/>
      <c r="O575" s="3"/>
      <c r="P575" s="3"/>
      <c r="Q575" s="3"/>
      <c r="R575" s="3"/>
    </row>
    <row r="576" spans="1:18" s="11" customFormat="1" ht="30" customHeight="1" thickBot="1">
      <c r="A576" s="237"/>
      <c r="B576" s="109" t="s">
        <v>731</v>
      </c>
      <c r="C576" s="146">
        <f>C574+C575</f>
        <v>0</v>
      </c>
      <c r="D576" s="146">
        <f aca="true" t="shared" si="227" ref="D576:K576">D574+D575</f>
        <v>2040</v>
      </c>
      <c r="E576" s="146">
        <f t="shared" si="227"/>
        <v>0</v>
      </c>
      <c r="F576" s="146">
        <f t="shared" si="227"/>
        <v>0</v>
      </c>
      <c r="G576" s="146">
        <f t="shared" si="227"/>
        <v>0</v>
      </c>
      <c r="H576" s="146">
        <f t="shared" si="227"/>
        <v>0</v>
      </c>
      <c r="I576" s="146">
        <f t="shared" si="227"/>
        <v>0</v>
      </c>
      <c r="J576" s="146">
        <f t="shared" si="227"/>
        <v>0</v>
      </c>
      <c r="K576" s="146">
        <f t="shared" si="227"/>
        <v>2040</v>
      </c>
      <c r="L576" s="3"/>
      <c r="M576" s="3"/>
      <c r="N576" s="3"/>
      <c r="O576" s="3"/>
      <c r="P576" s="3"/>
      <c r="Q576" s="3"/>
      <c r="R576" s="3"/>
    </row>
    <row r="577" spans="1:18" s="11" customFormat="1" ht="16.5" customHeight="1">
      <c r="A577" s="417"/>
      <c r="B577" s="118" t="s">
        <v>829</v>
      </c>
      <c r="C577" s="275"/>
      <c r="D577" s="275"/>
      <c r="E577" s="275"/>
      <c r="F577" s="275"/>
      <c r="G577" s="275"/>
      <c r="H577" s="275"/>
      <c r="I577" s="275"/>
      <c r="J577" s="275"/>
      <c r="K577" s="275">
        <f>SUM(C577:J577)</f>
        <v>0</v>
      </c>
      <c r="L577" s="3"/>
      <c r="M577" s="3"/>
      <c r="N577" s="3"/>
      <c r="O577" s="3"/>
      <c r="P577" s="3"/>
      <c r="Q577" s="3"/>
      <c r="R577" s="3"/>
    </row>
    <row r="578" spans="1:18" s="11" customFormat="1" ht="17.25" customHeight="1">
      <c r="A578" s="236"/>
      <c r="B578" s="143" t="s">
        <v>448</v>
      </c>
      <c r="C578" s="145">
        <v>2725</v>
      </c>
      <c r="D578" s="145">
        <v>7235</v>
      </c>
      <c r="E578" s="145"/>
      <c r="F578" s="145"/>
      <c r="G578" s="145"/>
      <c r="H578" s="145"/>
      <c r="I578" s="145"/>
      <c r="J578" s="145"/>
      <c r="K578" s="144">
        <f>SUM(C578:J578)</f>
        <v>9960</v>
      </c>
      <c r="L578" s="3"/>
      <c r="M578" s="3"/>
      <c r="N578" s="3"/>
      <c r="O578" s="3"/>
      <c r="P578" s="3"/>
      <c r="Q578" s="3"/>
      <c r="R578" s="3"/>
    </row>
    <row r="579" spans="1:18" s="11" customFormat="1" ht="29.25" customHeight="1" thickBot="1">
      <c r="A579" s="237"/>
      <c r="B579" s="109" t="s">
        <v>830</v>
      </c>
      <c r="C579" s="418">
        <f>C577+C578</f>
        <v>2725</v>
      </c>
      <c r="D579" s="418">
        <f aca="true" t="shared" si="228" ref="D579:K579">D577+D578</f>
        <v>7235</v>
      </c>
      <c r="E579" s="418">
        <f t="shared" si="228"/>
        <v>0</v>
      </c>
      <c r="F579" s="418">
        <f t="shared" si="228"/>
        <v>0</v>
      </c>
      <c r="G579" s="418">
        <f t="shared" si="228"/>
        <v>0</v>
      </c>
      <c r="H579" s="418">
        <f t="shared" si="228"/>
        <v>0</v>
      </c>
      <c r="I579" s="418">
        <f t="shared" si="228"/>
        <v>0</v>
      </c>
      <c r="J579" s="418">
        <f t="shared" si="228"/>
        <v>0</v>
      </c>
      <c r="K579" s="418">
        <f t="shared" si="228"/>
        <v>9960</v>
      </c>
      <c r="L579" s="3"/>
      <c r="M579" s="3"/>
      <c r="N579" s="3"/>
      <c r="O579" s="3"/>
      <c r="P579" s="3"/>
      <c r="Q579" s="3"/>
      <c r="R579" s="3"/>
    </row>
    <row r="580" spans="1:18" s="11" customFormat="1" ht="14.25" customHeight="1">
      <c r="A580" s="130"/>
      <c r="B580" s="101" t="s">
        <v>732</v>
      </c>
      <c r="C580" s="144"/>
      <c r="D580" s="102">
        <v>68500</v>
      </c>
      <c r="E580" s="102"/>
      <c r="F580" s="102"/>
      <c r="G580" s="102"/>
      <c r="H580" s="102"/>
      <c r="I580" s="102"/>
      <c r="J580" s="102"/>
      <c r="K580" s="102">
        <f>SUM(C580:J580)</f>
        <v>68500</v>
      </c>
      <c r="L580" s="3"/>
      <c r="M580" s="3"/>
      <c r="N580" s="3"/>
      <c r="O580" s="3"/>
      <c r="P580" s="3"/>
      <c r="Q580" s="3"/>
      <c r="R580" s="3"/>
    </row>
    <row r="581" spans="1:18" s="11" customFormat="1" ht="14.25" customHeight="1">
      <c r="A581" s="142"/>
      <c r="B581" s="143" t="s">
        <v>448</v>
      </c>
      <c r="C581" s="145">
        <v>2000</v>
      </c>
      <c r="D581" s="107"/>
      <c r="E581" s="107"/>
      <c r="F581" s="107"/>
      <c r="G581" s="107"/>
      <c r="H581" s="107"/>
      <c r="I581" s="107"/>
      <c r="J581" s="107"/>
      <c r="K581" s="102">
        <f>SUM(C581:J581)</f>
        <v>2000</v>
      </c>
      <c r="L581" s="3"/>
      <c r="M581" s="3"/>
      <c r="N581" s="3"/>
      <c r="O581" s="3"/>
      <c r="P581" s="3"/>
      <c r="Q581" s="3"/>
      <c r="R581" s="3"/>
    </row>
    <row r="582" spans="1:18" s="11" customFormat="1" ht="27" customHeight="1" thickBot="1">
      <c r="A582" s="245"/>
      <c r="B582" s="246" t="s">
        <v>733</v>
      </c>
      <c r="C582" s="247">
        <f>C580+C581</f>
        <v>2000</v>
      </c>
      <c r="D582" s="247">
        <f aca="true" t="shared" si="229" ref="D582:K582">D580+D581</f>
        <v>68500</v>
      </c>
      <c r="E582" s="247">
        <f t="shared" si="229"/>
        <v>0</v>
      </c>
      <c r="F582" s="247">
        <f t="shared" si="229"/>
        <v>0</v>
      </c>
      <c r="G582" s="247">
        <f t="shared" si="229"/>
        <v>0</v>
      </c>
      <c r="H582" s="247">
        <f t="shared" si="229"/>
        <v>0</v>
      </c>
      <c r="I582" s="247">
        <f t="shared" si="229"/>
        <v>0</v>
      </c>
      <c r="J582" s="247">
        <f t="shared" si="229"/>
        <v>0</v>
      </c>
      <c r="K582" s="247">
        <f t="shared" si="229"/>
        <v>70500</v>
      </c>
      <c r="L582" s="3"/>
      <c r="M582" s="3"/>
      <c r="N582" s="3"/>
      <c r="O582" s="3"/>
      <c r="P582" s="3"/>
      <c r="Q582" s="3"/>
      <c r="R582" s="3"/>
    </row>
    <row r="583" spans="1:18" s="11" customFormat="1" ht="14.25" customHeight="1" thickTop="1">
      <c r="A583" s="248" t="s">
        <v>329</v>
      </c>
      <c r="B583" s="248" t="s">
        <v>37</v>
      </c>
      <c r="C583" s="207">
        <f aca="true" t="shared" si="230" ref="C583:J584">C586+C613+C721+C736+C772</f>
        <v>7113292</v>
      </c>
      <c r="D583" s="207">
        <f t="shared" si="230"/>
        <v>2000274</v>
      </c>
      <c r="E583" s="207">
        <f t="shared" si="230"/>
        <v>3269</v>
      </c>
      <c r="F583" s="207">
        <f t="shared" si="230"/>
        <v>0</v>
      </c>
      <c r="G583" s="207">
        <f t="shared" si="230"/>
        <v>797131</v>
      </c>
      <c r="H583" s="207">
        <f t="shared" si="230"/>
        <v>408170</v>
      </c>
      <c r="I583" s="207">
        <f t="shared" si="230"/>
        <v>260000</v>
      </c>
      <c r="J583" s="207">
        <f t="shared" si="230"/>
        <v>13999</v>
      </c>
      <c r="K583" s="249">
        <f>SUM(C583:J583)</f>
        <v>10596135</v>
      </c>
      <c r="L583" s="3"/>
      <c r="M583" s="3"/>
      <c r="N583" s="3"/>
      <c r="O583" s="3"/>
      <c r="P583" s="3"/>
      <c r="Q583" s="3"/>
      <c r="R583" s="3"/>
    </row>
    <row r="584" spans="1:18" s="11" customFormat="1" ht="14.25" customHeight="1">
      <c r="A584" s="250"/>
      <c r="B584" s="251" t="s">
        <v>448</v>
      </c>
      <c r="C584" s="126">
        <f t="shared" si="230"/>
        <v>63208</v>
      </c>
      <c r="D584" s="126">
        <f t="shared" si="230"/>
        <v>145539</v>
      </c>
      <c r="E584" s="126">
        <f t="shared" si="230"/>
        <v>0</v>
      </c>
      <c r="F584" s="126">
        <f t="shared" si="230"/>
        <v>0</v>
      </c>
      <c r="G584" s="126">
        <f t="shared" si="230"/>
        <v>212381</v>
      </c>
      <c r="H584" s="126">
        <f t="shared" si="230"/>
        <v>0</v>
      </c>
      <c r="I584" s="126">
        <f t="shared" si="230"/>
        <v>11335</v>
      </c>
      <c r="J584" s="126">
        <f t="shared" si="230"/>
        <v>0</v>
      </c>
      <c r="K584" s="126">
        <f>K587+K614+K722+K737+K773</f>
        <v>432463</v>
      </c>
      <c r="L584" s="3"/>
      <c r="M584" s="3"/>
      <c r="N584" s="3"/>
      <c r="O584" s="3"/>
      <c r="P584" s="3"/>
      <c r="Q584" s="3"/>
      <c r="R584" s="3"/>
    </row>
    <row r="585" spans="1:18" s="11" customFormat="1" ht="14.25" customHeight="1" thickBot="1">
      <c r="A585" s="252"/>
      <c r="B585" s="252" t="s">
        <v>582</v>
      </c>
      <c r="C585" s="253">
        <f>C583+C584</f>
        <v>7176500</v>
      </c>
      <c r="D585" s="253">
        <f aca="true" t="shared" si="231" ref="D585:K585">D583+D584</f>
        <v>2145813</v>
      </c>
      <c r="E585" s="253">
        <f t="shared" si="231"/>
        <v>3269</v>
      </c>
      <c r="F585" s="253">
        <f t="shared" si="231"/>
        <v>0</v>
      </c>
      <c r="G585" s="253">
        <f t="shared" si="231"/>
        <v>1009512</v>
      </c>
      <c r="H585" s="253">
        <f t="shared" si="231"/>
        <v>408170</v>
      </c>
      <c r="I585" s="253">
        <f t="shared" si="231"/>
        <v>271335</v>
      </c>
      <c r="J585" s="253">
        <f t="shared" si="231"/>
        <v>13999</v>
      </c>
      <c r="K585" s="253">
        <f t="shared" si="231"/>
        <v>11028598</v>
      </c>
      <c r="L585" s="3"/>
      <c r="M585" s="3"/>
      <c r="N585" s="3"/>
      <c r="O585" s="3"/>
      <c r="P585" s="3"/>
      <c r="Q585" s="3"/>
      <c r="R585" s="3"/>
    </row>
    <row r="586" spans="1:18" s="11" customFormat="1" ht="14.25" customHeight="1" thickTop="1">
      <c r="A586" s="223" t="s">
        <v>38</v>
      </c>
      <c r="B586" s="158" t="s">
        <v>69</v>
      </c>
      <c r="C586" s="224">
        <f>C589+C592+C595+C598+C601+C604+C607+C610</f>
        <v>1926345</v>
      </c>
      <c r="D586" s="224">
        <f aca="true" t="shared" si="232" ref="D586:J586">D589+D592+D595+D598+D601+D604+D607+D610</f>
        <v>444540</v>
      </c>
      <c r="E586" s="224">
        <f t="shared" si="232"/>
        <v>0</v>
      </c>
      <c r="F586" s="224">
        <f t="shared" si="232"/>
        <v>0</v>
      </c>
      <c r="G586" s="224">
        <f t="shared" si="232"/>
        <v>42960</v>
      </c>
      <c r="H586" s="224">
        <f t="shared" si="232"/>
        <v>47000</v>
      </c>
      <c r="I586" s="224">
        <f t="shared" si="232"/>
        <v>0</v>
      </c>
      <c r="J586" s="224">
        <f t="shared" si="232"/>
        <v>0</v>
      </c>
      <c r="K586" s="224">
        <f>K589+K592+K595+K598+K601+K604+K607+K610</f>
        <v>2460845</v>
      </c>
      <c r="L586" s="3"/>
      <c r="M586" s="3"/>
      <c r="N586" s="3"/>
      <c r="O586" s="3"/>
      <c r="P586" s="3"/>
      <c r="Q586" s="3"/>
      <c r="R586" s="3"/>
    </row>
    <row r="587" spans="1:18" s="11" customFormat="1" ht="14.25" customHeight="1">
      <c r="A587" s="254"/>
      <c r="B587" s="143" t="s">
        <v>448</v>
      </c>
      <c r="C587" s="238">
        <f>C590+C593+C596+C599+C602+C605+C608+C611</f>
        <v>601</v>
      </c>
      <c r="D587" s="238">
        <f aca="true" t="shared" si="233" ref="D587:J587">D590+D593+D596+D599+D602+D605+D608+D611</f>
        <v>-2300</v>
      </c>
      <c r="E587" s="238">
        <f t="shared" si="233"/>
        <v>0</v>
      </c>
      <c r="F587" s="238">
        <f t="shared" si="233"/>
        <v>0</v>
      </c>
      <c r="G587" s="238">
        <f t="shared" si="233"/>
        <v>2300</v>
      </c>
      <c r="H587" s="238">
        <f t="shared" si="233"/>
        <v>0</v>
      </c>
      <c r="I587" s="238">
        <f t="shared" si="233"/>
        <v>0</v>
      </c>
      <c r="J587" s="238">
        <f t="shared" si="233"/>
        <v>0</v>
      </c>
      <c r="K587" s="238">
        <f>K590+K593+K596+K599+K602+K605+K608+K611</f>
        <v>601</v>
      </c>
      <c r="L587" s="3"/>
      <c r="M587" s="3"/>
      <c r="N587" s="3"/>
      <c r="O587" s="3"/>
      <c r="P587" s="3"/>
      <c r="Q587" s="3"/>
      <c r="R587" s="3"/>
    </row>
    <row r="588" spans="1:18" s="11" customFormat="1" ht="18" customHeight="1" thickBot="1">
      <c r="A588" s="231"/>
      <c r="B588" s="162" t="s">
        <v>573</v>
      </c>
      <c r="C588" s="239">
        <f>C586+C587</f>
        <v>1926946</v>
      </c>
      <c r="D588" s="239">
        <f aca="true" t="shared" si="234" ref="D588:K588">D586+D587</f>
        <v>442240</v>
      </c>
      <c r="E588" s="239">
        <f t="shared" si="234"/>
        <v>0</v>
      </c>
      <c r="F588" s="239">
        <f t="shared" si="234"/>
        <v>0</v>
      </c>
      <c r="G588" s="239">
        <f t="shared" si="234"/>
        <v>45260</v>
      </c>
      <c r="H588" s="239">
        <f t="shared" si="234"/>
        <v>47000</v>
      </c>
      <c r="I588" s="239">
        <f t="shared" si="234"/>
        <v>0</v>
      </c>
      <c r="J588" s="239">
        <f t="shared" si="234"/>
        <v>0</v>
      </c>
      <c r="K588" s="239">
        <f t="shared" si="234"/>
        <v>2461446</v>
      </c>
      <c r="L588" s="3"/>
      <c r="M588" s="3"/>
      <c r="N588" s="3"/>
      <c r="O588" s="3"/>
      <c r="P588" s="3"/>
      <c r="Q588" s="3"/>
      <c r="R588" s="3"/>
    </row>
    <row r="589" spans="1:18" s="11" customFormat="1" ht="14.25" customHeight="1">
      <c r="A589" s="130"/>
      <c r="B589" s="101" t="s">
        <v>64</v>
      </c>
      <c r="C589" s="102">
        <v>276153</v>
      </c>
      <c r="D589" s="102">
        <v>77914</v>
      </c>
      <c r="E589" s="102"/>
      <c r="F589" s="102"/>
      <c r="G589" s="102">
        <v>1000</v>
      </c>
      <c r="H589" s="102">
        <v>6300</v>
      </c>
      <c r="I589" s="102"/>
      <c r="J589" s="102"/>
      <c r="K589" s="144">
        <f>SUM(C589:J589)</f>
        <v>361367</v>
      </c>
      <c r="L589" s="3"/>
      <c r="M589" s="3"/>
      <c r="N589" s="3"/>
      <c r="O589" s="3"/>
      <c r="P589" s="3"/>
      <c r="Q589" s="3"/>
      <c r="R589" s="3"/>
    </row>
    <row r="590" spans="1:18" s="11" customFormat="1" ht="14.25" customHeight="1">
      <c r="A590" s="142"/>
      <c r="B590" s="143" t="s">
        <v>448</v>
      </c>
      <c r="C590" s="107">
        <v>601</v>
      </c>
      <c r="D590" s="107"/>
      <c r="E590" s="107"/>
      <c r="F590" s="107"/>
      <c r="G590" s="107"/>
      <c r="H590" s="107"/>
      <c r="I590" s="107"/>
      <c r="J590" s="107"/>
      <c r="K590" s="144">
        <f>SUM(C590:J590)</f>
        <v>601</v>
      </c>
      <c r="L590" s="3"/>
      <c r="M590" s="3"/>
      <c r="N590" s="3"/>
      <c r="O590" s="3"/>
      <c r="P590" s="3"/>
      <c r="Q590" s="3"/>
      <c r="R590" s="3"/>
    </row>
    <row r="591" spans="1:18" s="11" customFormat="1" ht="14.25" customHeight="1" thickBot="1">
      <c r="A591" s="225"/>
      <c r="B591" s="255" t="s">
        <v>574</v>
      </c>
      <c r="C591" s="187">
        <f>C589+C590</f>
        <v>276754</v>
      </c>
      <c r="D591" s="187">
        <f aca="true" t="shared" si="235" ref="D591:K591">D589+D590</f>
        <v>77914</v>
      </c>
      <c r="E591" s="187">
        <f t="shared" si="235"/>
        <v>0</v>
      </c>
      <c r="F591" s="187">
        <f t="shared" si="235"/>
        <v>0</v>
      </c>
      <c r="G591" s="187">
        <f t="shared" si="235"/>
        <v>1000</v>
      </c>
      <c r="H591" s="187">
        <f t="shared" si="235"/>
        <v>6300</v>
      </c>
      <c r="I591" s="187">
        <f t="shared" si="235"/>
        <v>0</v>
      </c>
      <c r="J591" s="187">
        <f t="shared" si="235"/>
        <v>0</v>
      </c>
      <c r="K591" s="187">
        <f t="shared" si="235"/>
        <v>361968</v>
      </c>
      <c r="L591" s="3"/>
      <c r="M591" s="3"/>
      <c r="N591" s="3"/>
      <c r="O591" s="3"/>
      <c r="P591" s="3"/>
      <c r="Q591" s="3"/>
      <c r="R591" s="3"/>
    </row>
    <row r="592" spans="1:18" s="11" customFormat="1" ht="16.5" customHeight="1">
      <c r="A592" s="130"/>
      <c r="B592" s="101" t="s">
        <v>65</v>
      </c>
      <c r="C592" s="102">
        <v>277512</v>
      </c>
      <c r="D592" s="102">
        <v>72909</v>
      </c>
      <c r="E592" s="102"/>
      <c r="F592" s="102"/>
      <c r="G592" s="102">
        <v>1000</v>
      </c>
      <c r="H592" s="102">
        <v>6300</v>
      </c>
      <c r="I592" s="102"/>
      <c r="J592" s="102"/>
      <c r="K592" s="144">
        <f>SUM(C592:J592)</f>
        <v>357721</v>
      </c>
      <c r="L592" s="3"/>
      <c r="M592" s="3"/>
      <c r="N592" s="3"/>
      <c r="O592" s="3"/>
      <c r="P592" s="3"/>
      <c r="Q592" s="3"/>
      <c r="R592" s="3"/>
    </row>
    <row r="593" spans="1:18" s="11" customFormat="1" ht="15.75" customHeight="1">
      <c r="A593" s="142"/>
      <c r="B593" s="143" t="s">
        <v>448</v>
      </c>
      <c r="C593" s="107"/>
      <c r="D593" s="107">
        <v>-2300</v>
      </c>
      <c r="E593" s="107"/>
      <c r="F593" s="107"/>
      <c r="G593" s="107">
        <v>2300</v>
      </c>
      <c r="H593" s="107"/>
      <c r="I593" s="107"/>
      <c r="J593" s="107"/>
      <c r="K593" s="144">
        <f>SUM(C593:J593)</f>
        <v>0</v>
      </c>
      <c r="L593" s="3"/>
      <c r="M593" s="3"/>
      <c r="N593" s="3"/>
      <c r="O593" s="3"/>
      <c r="P593" s="3"/>
      <c r="Q593" s="3"/>
      <c r="R593" s="3"/>
    </row>
    <row r="594" spans="1:18" s="11" customFormat="1" ht="16.5" customHeight="1" thickBot="1">
      <c r="A594" s="134"/>
      <c r="B594" s="109" t="s">
        <v>575</v>
      </c>
      <c r="C594" s="110">
        <f>C592+C593</f>
        <v>277512</v>
      </c>
      <c r="D594" s="110">
        <f aca="true" t="shared" si="236" ref="D594:K594">D592+D593</f>
        <v>70609</v>
      </c>
      <c r="E594" s="110">
        <f t="shared" si="236"/>
        <v>0</v>
      </c>
      <c r="F594" s="110">
        <f t="shared" si="236"/>
        <v>0</v>
      </c>
      <c r="G594" s="110">
        <f t="shared" si="236"/>
        <v>3300</v>
      </c>
      <c r="H594" s="110">
        <f t="shared" si="236"/>
        <v>6300</v>
      </c>
      <c r="I594" s="110">
        <f t="shared" si="236"/>
        <v>0</v>
      </c>
      <c r="J594" s="110">
        <f t="shared" si="236"/>
        <v>0</v>
      </c>
      <c r="K594" s="110">
        <f t="shared" si="236"/>
        <v>357721</v>
      </c>
      <c r="L594" s="3"/>
      <c r="M594" s="3"/>
      <c r="N594" s="3"/>
      <c r="O594" s="3"/>
      <c r="P594" s="3"/>
      <c r="Q594" s="3"/>
      <c r="R594" s="3"/>
    </row>
    <row r="595" spans="1:18" s="11" customFormat="1" ht="17.25" customHeight="1">
      <c r="A595" s="130"/>
      <c r="B595" s="101" t="s">
        <v>66</v>
      </c>
      <c r="C595" s="102">
        <v>509804</v>
      </c>
      <c r="D595" s="102">
        <v>114900</v>
      </c>
      <c r="E595" s="102"/>
      <c r="F595" s="102"/>
      <c r="G595" s="102">
        <v>3000</v>
      </c>
      <c r="H595" s="102">
        <v>14000</v>
      </c>
      <c r="I595" s="102"/>
      <c r="J595" s="102"/>
      <c r="K595" s="144">
        <f>SUM(C595:J595)</f>
        <v>641704</v>
      </c>
      <c r="L595" s="3"/>
      <c r="M595" s="3"/>
      <c r="N595" s="3"/>
      <c r="O595" s="3"/>
      <c r="P595" s="3"/>
      <c r="Q595" s="3"/>
      <c r="R595" s="3"/>
    </row>
    <row r="596" spans="1:18" s="11" customFormat="1" ht="14.25" customHeight="1">
      <c r="A596" s="142"/>
      <c r="B596" s="143" t="s">
        <v>448</v>
      </c>
      <c r="C596" s="107"/>
      <c r="D596" s="107"/>
      <c r="E596" s="107"/>
      <c r="F596" s="107"/>
      <c r="G596" s="107"/>
      <c r="H596" s="107"/>
      <c r="I596" s="107"/>
      <c r="J596" s="107"/>
      <c r="K596" s="144">
        <f>SUM(C596:J596)</f>
        <v>0</v>
      </c>
      <c r="L596" s="3"/>
      <c r="M596" s="3"/>
      <c r="N596" s="3"/>
      <c r="O596" s="3"/>
      <c r="P596" s="3"/>
      <c r="Q596" s="3"/>
      <c r="R596" s="3"/>
    </row>
    <row r="597" spans="1:18" s="11" customFormat="1" ht="18" customHeight="1" thickBot="1">
      <c r="A597" s="134"/>
      <c r="B597" s="109" t="s">
        <v>576</v>
      </c>
      <c r="C597" s="110">
        <f>C595+C596</f>
        <v>509804</v>
      </c>
      <c r="D597" s="110">
        <f aca="true" t="shared" si="237" ref="D597:K597">D595+D596</f>
        <v>114900</v>
      </c>
      <c r="E597" s="110">
        <f t="shared" si="237"/>
        <v>0</v>
      </c>
      <c r="F597" s="110">
        <f t="shared" si="237"/>
        <v>0</v>
      </c>
      <c r="G597" s="110">
        <f t="shared" si="237"/>
        <v>3000</v>
      </c>
      <c r="H597" s="110">
        <f t="shared" si="237"/>
        <v>14000</v>
      </c>
      <c r="I597" s="110">
        <f t="shared" si="237"/>
        <v>0</v>
      </c>
      <c r="J597" s="110">
        <f t="shared" si="237"/>
        <v>0</v>
      </c>
      <c r="K597" s="110">
        <f t="shared" si="237"/>
        <v>641704</v>
      </c>
      <c r="L597" s="3"/>
      <c r="M597" s="3"/>
      <c r="N597" s="3"/>
      <c r="O597" s="3"/>
      <c r="P597" s="3"/>
      <c r="Q597" s="3"/>
      <c r="R597" s="3"/>
    </row>
    <row r="598" spans="1:18" s="11" customFormat="1" ht="14.25" customHeight="1">
      <c r="A598" s="130"/>
      <c r="B598" s="101" t="s">
        <v>315</v>
      </c>
      <c r="C598" s="102">
        <v>149893</v>
      </c>
      <c r="D598" s="102">
        <v>35796</v>
      </c>
      <c r="E598" s="102"/>
      <c r="F598" s="102"/>
      <c r="G598" s="102">
        <v>2245</v>
      </c>
      <c r="H598" s="102">
        <v>4000</v>
      </c>
      <c r="I598" s="102"/>
      <c r="J598" s="102"/>
      <c r="K598" s="102">
        <f>SUM(C598:J598)</f>
        <v>191934</v>
      </c>
      <c r="L598" s="3"/>
      <c r="M598" s="3"/>
      <c r="N598" s="3"/>
      <c r="O598" s="3"/>
      <c r="P598" s="3"/>
      <c r="Q598" s="3"/>
      <c r="R598" s="3"/>
    </row>
    <row r="599" spans="1:18" s="11" customFormat="1" ht="14.25" customHeight="1">
      <c r="A599" s="142"/>
      <c r="B599" s="143" t="s">
        <v>448</v>
      </c>
      <c r="C599" s="107"/>
      <c r="D599" s="107"/>
      <c r="E599" s="107"/>
      <c r="F599" s="107"/>
      <c r="G599" s="107"/>
      <c r="H599" s="107"/>
      <c r="I599" s="107"/>
      <c r="J599" s="107"/>
      <c r="K599" s="102">
        <f>SUM(C599:J599)</f>
        <v>0</v>
      </c>
      <c r="L599" s="3"/>
      <c r="M599" s="3"/>
      <c r="N599" s="3"/>
      <c r="O599" s="3"/>
      <c r="P599" s="3"/>
      <c r="Q599" s="3"/>
      <c r="R599" s="3"/>
    </row>
    <row r="600" spans="1:18" s="11" customFormat="1" ht="14.25" customHeight="1" thickBot="1">
      <c r="A600" s="134"/>
      <c r="B600" s="109" t="s">
        <v>577</v>
      </c>
      <c r="C600" s="110">
        <f>C598+C599</f>
        <v>149893</v>
      </c>
      <c r="D600" s="110">
        <f aca="true" t="shared" si="238" ref="D600:K600">D598+D599</f>
        <v>35796</v>
      </c>
      <c r="E600" s="110">
        <f t="shared" si="238"/>
        <v>0</v>
      </c>
      <c r="F600" s="110">
        <f t="shared" si="238"/>
        <v>0</v>
      </c>
      <c r="G600" s="110">
        <f t="shared" si="238"/>
        <v>2245</v>
      </c>
      <c r="H600" s="110">
        <f t="shared" si="238"/>
        <v>4000</v>
      </c>
      <c r="I600" s="110">
        <f t="shared" si="238"/>
        <v>0</v>
      </c>
      <c r="J600" s="110">
        <f t="shared" si="238"/>
        <v>0</v>
      </c>
      <c r="K600" s="110">
        <f t="shared" si="238"/>
        <v>191934</v>
      </c>
      <c r="L600" s="3"/>
      <c r="M600" s="3"/>
      <c r="N600" s="3"/>
      <c r="O600" s="3"/>
      <c r="P600" s="3"/>
      <c r="Q600" s="3"/>
      <c r="R600" s="3"/>
    </row>
    <row r="601" spans="1:18" s="11" customFormat="1" ht="14.25" customHeight="1">
      <c r="A601" s="130"/>
      <c r="B601" s="101" t="s">
        <v>335</v>
      </c>
      <c r="C601" s="102">
        <v>173496</v>
      </c>
      <c r="D601" s="102">
        <v>32616</v>
      </c>
      <c r="E601" s="102"/>
      <c r="F601" s="102"/>
      <c r="G601" s="102">
        <v>3400</v>
      </c>
      <c r="H601" s="102">
        <v>3900</v>
      </c>
      <c r="I601" s="102"/>
      <c r="J601" s="102"/>
      <c r="K601" s="102">
        <f>SUM(C601:J601)</f>
        <v>213412</v>
      </c>
      <c r="L601" s="3"/>
      <c r="M601" s="3"/>
      <c r="N601" s="3"/>
      <c r="O601" s="3"/>
      <c r="P601" s="3"/>
      <c r="Q601" s="3"/>
      <c r="R601" s="3"/>
    </row>
    <row r="602" spans="1:18" s="11" customFormat="1" ht="14.25" customHeight="1">
      <c r="A602" s="142"/>
      <c r="B602" s="143" t="s">
        <v>448</v>
      </c>
      <c r="C602" s="107"/>
      <c r="D602" s="107"/>
      <c r="E602" s="107"/>
      <c r="F602" s="107"/>
      <c r="G602" s="107"/>
      <c r="H602" s="107"/>
      <c r="I602" s="107"/>
      <c r="J602" s="107"/>
      <c r="K602" s="102">
        <f>SUM(C602:J602)</f>
        <v>0</v>
      </c>
      <c r="L602" s="3"/>
      <c r="M602" s="3"/>
      <c r="N602" s="3"/>
      <c r="O602" s="3"/>
      <c r="P602" s="3"/>
      <c r="Q602" s="3"/>
      <c r="R602" s="3"/>
    </row>
    <row r="603" spans="1:18" s="11" customFormat="1" ht="17.25" customHeight="1" thickBot="1">
      <c r="A603" s="134"/>
      <c r="B603" s="109" t="s">
        <v>578</v>
      </c>
      <c r="C603" s="110">
        <f>C601+C602</f>
        <v>173496</v>
      </c>
      <c r="D603" s="110">
        <f aca="true" t="shared" si="239" ref="D603:K603">D601+D602</f>
        <v>32616</v>
      </c>
      <c r="E603" s="110">
        <f t="shared" si="239"/>
        <v>0</v>
      </c>
      <c r="F603" s="110">
        <f t="shared" si="239"/>
        <v>0</v>
      </c>
      <c r="G603" s="110">
        <f t="shared" si="239"/>
        <v>3400</v>
      </c>
      <c r="H603" s="110">
        <f t="shared" si="239"/>
        <v>3900</v>
      </c>
      <c r="I603" s="110">
        <f t="shared" si="239"/>
        <v>0</v>
      </c>
      <c r="J603" s="110">
        <f t="shared" si="239"/>
        <v>0</v>
      </c>
      <c r="K603" s="110">
        <f t="shared" si="239"/>
        <v>213412</v>
      </c>
      <c r="L603" s="3"/>
      <c r="M603" s="3"/>
      <c r="N603" s="3"/>
      <c r="O603" s="3"/>
      <c r="P603" s="3"/>
      <c r="Q603" s="3"/>
      <c r="R603" s="3"/>
    </row>
    <row r="604" spans="1:18" ht="14.25" customHeight="1">
      <c r="A604" s="130"/>
      <c r="B604" s="101" t="s">
        <v>67</v>
      </c>
      <c r="C604" s="102">
        <v>91050</v>
      </c>
      <c r="D604" s="102">
        <v>21139</v>
      </c>
      <c r="E604" s="102"/>
      <c r="F604" s="102"/>
      <c r="G604" s="102">
        <v>300</v>
      </c>
      <c r="H604" s="102">
        <v>1650</v>
      </c>
      <c r="I604" s="102"/>
      <c r="J604" s="102"/>
      <c r="K604" s="102">
        <f>SUM(C604:J604)</f>
        <v>114139</v>
      </c>
      <c r="L604" s="3"/>
      <c r="M604" s="3"/>
      <c r="N604" s="3"/>
      <c r="O604" s="3"/>
      <c r="P604" s="3"/>
      <c r="Q604" s="3"/>
      <c r="R604" s="3"/>
    </row>
    <row r="605" spans="1:18" s="11" customFormat="1" ht="14.25" customHeight="1">
      <c r="A605" s="142"/>
      <c r="B605" s="143" t="s">
        <v>448</v>
      </c>
      <c r="C605" s="107"/>
      <c r="D605" s="107"/>
      <c r="E605" s="107"/>
      <c r="F605" s="107"/>
      <c r="G605" s="107"/>
      <c r="H605" s="107"/>
      <c r="I605" s="107"/>
      <c r="J605" s="107"/>
      <c r="K605" s="102">
        <f>SUM(C605:J605)</f>
        <v>0</v>
      </c>
      <c r="L605" s="3"/>
      <c r="M605" s="3"/>
      <c r="N605" s="3"/>
      <c r="O605" s="3"/>
      <c r="P605" s="3"/>
      <c r="Q605" s="3"/>
      <c r="R605" s="3"/>
    </row>
    <row r="606" spans="1:18" s="11" customFormat="1" ht="14.25" customHeight="1" thickBot="1">
      <c r="A606" s="134"/>
      <c r="B606" s="109" t="s">
        <v>579</v>
      </c>
      <c r="C606" s="110">
        <f>C604+C605</f>
        <v>91050</v>
      </c>
      <c r="D606" s="110">
        <f aca="true" t="shared" si="240" ref="D606:J606">D604+D605</f>
        <v>21139</v>
      </c>
      <c r="E606" s="110">
        <f t="shared" si="240"/>
        <v>0</v>
      </c>
      <c r="F606" s="110">
        <f t="shared" si="240"/>
        <v>0</v>
      </c>
      <c r="G606" s="110">
        <f t="shared" si="240"/>
        <v>300</v>
      </c>
      <c r="H606" s="110">
        <f t="shared" si="240"/>
        <v>1650</v>
      </c>
      <c r="I606" s="110">
        <f t="shared" si="240"/>
        <v>0</v>
      </c>
      <c r="J606" s="110">
        <f t="shared" si="240"/>
        <v>0</v>
      </c>
      <c r="K606" s="110">
        <f>K604+K605</f>
        <v>114139</v>
      </c>
      <c r="L606" s="3"/>
      <c r="M606" s="3"/>
      <c r="N606" s="3"/>
      <c r="O606" s="3"/>
      <c r="P606" s="3"/>
      <c r="Q606" s="3"/>
      <c r="R606" s="3"/>
    </row>
    <row r="607" spans="1:18" ht="15" customHeight="1">
      <c r="A607" s="130"/>
      <c r="B607" s="101" t="s">
        <v>336</v>
      </c>
      <c r="C607" s="102">
        <v>195053</v>
      </c>
      <c r="D607" s="102">
        <v>35091</v>
      </c>
      <c r="E607" s="102"/>
      <c r="F607" s="102"/>
      <c r="G607" s="102">
        <v>10565</v>
      </c>
      <c r="H607" s="102">
        <v>4350</v>
      </c>
      <c r="I607" s="102"/>
      <c r="J607" s="102"/>
      <c r="K607" s="102">
        <f>SUM(C607:J607)</f>
        <v>245059</v>
      </c>
      <c r="L607" s="3"/>
      <c r="M607" s="3"/>
      <c r="N607" s="3"/>
      <c r="O607" s="3"/>
      <c r="P607" s="3"/>
      <c r="Q607" s="3"/>
      <c r="R607" s="3"/>
    </row>
    <row r="608" spans="1:18" s="11" customFormat="1" ht="15" customHeight="1">
      <c r="A608" s="142"/>
      <c r="B608" s="143" t="s">
        <v>448</v>
      </c>
      <c r="C608" s="107"/>
      <c r="D608" s="107"/>
      <c r="E608" s="107"/>
      <c r="F608" s="107"/>
      <c r="G608" s="107"/>
      <c r="H608" s="107"/>
      <c r="I608" s="107"/>
      <c r="J608" s="107"/>
      <c r="K608" s="102">
        <f>SUM(C608:J608)</f>
        <v>0</v>
      </c>
      <c r="L608" s="3"/>
      <c r="M608" s="3"/>
      <c r="N608" s="3"/>
      <c r="O608" s="3"/>
      <c r="P608" s="3"/>
      <c r="Q608" s="3"/>
      <c r="R608" s="3"/>
    </row>
    <row r="609" spans="1:18" s="11" customFormat="1" ht="15" customHeight="1" thickBot="1">
      <c r="A609" s="134"/>
      <c r="B609" s="109" t="s">
        <v>580</v>
      </c>
      <c r="C609" s="110">
        <f>C607+C608</f>
        <v>195053</v>
      </c>
      <c r="D609" s="110">
        <f aca="true" t="shared" si="241" ref="D609:K609">D607+D608</f>
        <v>35091</v>
      </c>
      <c r="E609" s="110">
        <f t="shared" si="241"/>
        <v>0</v>
      </c>
      <c r="F609" s="110">
        <f t="shared" si="241"/>
        <v>0</v>
      </c>
      <c r="G609" s="110">
        <f t="shared" si="241"/>
        <v>10565</v>
      </c>
      <c r="H609" s="110">
        <f t="shared" si="241"/>
        <v>4350</v>
      </c>
      <c r="I609" s="110">
        <f t="shared" si="241"/>
        <v>0</v>
      </c>
      <c r="J609" s="110">
        <f t="shared" si="241"/>
        <v>0</v>
      </c>
      <c r="K609" s="110">
        <f t="shared" si="241"/>
        <v>245059</v>
      </c>
      <c r="L609" s="3"/>
      <c r="M609" s="3"/>
      <c r="N609" s="3"/>
      <c r="O609" s="3"/>
      <c r="P609" s="3"/>
      <c r="Q609" s="3"/>
      <c r="R609" s="3"/>
    </row>
    <row r="610" spans="1:18" ht="15" customHeight="1">
      <c r="A610" s="130"/>
      <c r="B610" s="101" t="s">
        <v>68</v>
      </c>
      <c r="C610" s="102">
        <v>253384</v>
      </c>
      <c r="D610" s="102">
        <v>54175</v>
      </c>
      <c r="E610" s="102"/>
      <c r="F610" s="102"/>
      <c r="G610" s="102">
        <v>21450</v>
      </c>
      <c r="H610" s="102">
        <v>6500</v>
      </c>
      <c r="I610" s="102"/>
      <c r="J610" s="102"/>
      <c r="K610" s="102">
        <f>SUM(C610:J610)</f>
        <v>335509</v>
      </c>
      <c r="L610" s="3"/>
      <c r="M610" s="3"/>
      <c r="N610" s="3"/>
      <c r="O610" s="3"/>
      <c r="P610" s="3"/>
      <c r="Q610" s="3"/>
      <c r="R610" s="3"/>
    </row>
    <row r="611" spans="1:18" s="11" customFormat="1" ht="15" customHeight="1">
      <c r="A611" s="142"/>
      <c r="B611" s="143" t="s">
        <v>448</v>
      </c>
      <c r="C611" s="107"/>
      <c r="D611" s="107"/>
      <c r="E611" s="107"/>
      <c r="F611" s="107"/>
      <c r="G611" s="107"/>
      <c r="H611" s="107"/>
      <c r="I611" s="107"/>
      <c r="J611" s="107"/>
      <c r="K611" s="102">
        <f>SUM(C611:J611)</f>
        <v>0</v>
      </c>
      <c r="L611" s="3"/>
      <c r="M611" s="3"/>
      <c r="N611" s="3"/>
      <c r="O611" s="3"/>
      <c r="P611" s="3"/>
      <c r="Q611" s="3"/>
      <c r="R611" s="3"/>
    </row>
    <row r="612" spans="1:18" s="11" customFormat="1" ht="18" customHeight="1" thickBot="1">
      <c r="A612" s="134"/>
      <c r="B612" s="109" t="s">
        <v>581</v>
      </c>
      <c r="C612" s="110">
        <f>C610+C611</f>
        <v>253384</v>
      </c>
      <c r="D612" s="110">
        <f aca="true" t="shared" si="242" ref="D612:K612">D610+D611</f>
        <v>54175</v>
      </c>
      <c r="E612" s="110">
        <f t="shared" si="242"/>
        <v>0</v>
      </c>
      <c r="F612" s="110">
        <f t="shared" si="242"/>
        <v>0</v>
      </c>
      <c r="G612" s="110">
        <f t="shared" si="242"/>
        <v>21450</v>
      </c>
      <c r="H612" s="110">
        <f t="shared" si="242"/>
        <v>6500</v>
      </c>
      <c r="I612" s="110">
        <f t="shared" si="242"/>
        <v>0</v>
      </c>
      <c r="J612" s="110">
        <f t="shared" si="242"/>
        <v>0</v>
      </c>
      <c r="K612" s="110">
        <f t="shared" si="242"/>
        <v>335509</v>
      </c>
      <c r="L612" s="3"/>
      <c r="M612" s="3"/>
      <c r="N612" s="3"/>
      <c r="O612" s="3"/>
      <c r="P612" s="3"/>
      <c r="Q612" s="3"/>
      <c r="R612" s="3"/>
    </row>
    <row r="613" spans="1:18" ht="15" customHeight="1">
      <c r="A613" s="223" t="s">
        <v>316</v>
      </c>
      <c r="B613" s="223" t="s">
        <v>317</v>
      </c>
      <c r="C613" s="159">
        <f>C616+C619+C625+C628+C682+C685+C688+C694+C697+C700+C703+C706+C715+C718+C622+C709+C712+C691</f>
        <v>4225179</v>
      </c>
      <c r="D613" s="159">
        <f aca="true" t="shared" si="243" ref="D613:K613">D616+D619+D625+D628+D682+D685+D688+D694+D697+D700+D703+D706+D715+D718+D622+D709+D712+D691</f>
        <v>1264023</v>
      </c>
      <c r="E613" s="159">
        <f t="shared" si="243"/>
        <v>0</v>
      </c>
      <c r="F613" s="159">
        <f t="shared" si="243"/>
        <v>0</v>
      </c>
      <c r="G613" s="159">
        <f t="shared" si="243"/>
        <v>549799</v>
      </c>
      <c r="H613" s="159">
        <f t="shared" si="243"/>
        <v>361170</v>
      </c>
      <c r="I613" s="159">
        <f t="shared" si="243"/>
        <v>0</v>
      </c>
      <c r="J613" s="159">
        <f t="shared" si="243"/>
        <v>13999</v>
      </c>
      <c r="K613" s="159">
        <f t="shared" si="243"/>
        <v>6414170</v>
      </c>
      <c r="L613" s="3"/>
      <c r="M613" s="3"/>
      <c r="N613" s="3"/>
      <c r="O613" s="3"/>
      <c r="P613" s="3"/>
      <c r="Q613" s="3"/>
      <c r="R613" s="3"/>
    </row>
    <row r="614" spans="1:18" s="11" customFormat="1" ht="15" customHeight="1">
      <c r="A614" s="254"/>
      <c r="B614" s="106" t="s">
        <v>448</v>
      </c>
      <c r="C614" s="161">
        <f>C617+C620+C626+C629+C683+C686+C689+C695+C698+C719+C701+C704+C707+C716+C710+C713+C623+C692</f>
        <v>59149</v>
      </c>
      <c r="D614" s="161">
        <f aca="true" t="shared" si="244" ref="D614:K614">D617+D620+D626+D629+D683+D686+D689+D695+D698+D719+D701+D704+D707+D716+D710+D713+D623+D692</f>
        <v>96934</v>
      </c>
      <c r="E614" s="161">
        <f t="shared" si="244"/>
        <v>0</v>
      </c>
      <c r="F614" s="161">
        <f t="shared" si="244"/>
        <v>0</v>
      </c>
      <c r="G614" s="161">
        <f t="shared" si="244"/>
        <v>207331</v>
      </c>
      <c r="H614" s="161">
        <f t="shared" si="244"/>
        <v>0</v>
      </c>
      <c r="I614" s="161">
        <f t="shared" si="244"/>
        <v>0</v>
      </c>
      <c r="J614" s="161">
        <f t="shared" si="244"/>
        <v>0</v>
      </c>
      <c r="K614" s="161">
        <f t="shared" si="244"/>
        <v>363414</v>
      </c>
      <c r="L614" s="3"/>
      <c r="M614" s="3"/>
      <c r="N614" s="3"/>
      <c r="O614" s="3"/>
      <c r="P614" s="3"/>
      <c r="Q614" s="3"/>
      <c r="R614" s="3"/>
    </row>
    <row r="615" spans="1:18" s="11" customFormat="1" ht="15" customHeight="1" thickBot="1">
      <c r="A615" s="231"/>
      <c r="B615" s="231" t="s">
        <v>583</v>
      </c>
      <c r="C615" s="163">
        <f>C613+C614</f>
        <v>4284328</v>
      </c>
      <c r="D615" s="163">
        <f aca="true" t="shared" si="245" ref="D615:K615">D613+D614</f>
        <v>1360957</v>
      </c>
      <c r="E615" s="163">
        <f t="shared" si="245"/>
        <v>0</v>
      </c>
      <c r="F615" s="163">
        <f t="shared" si="245"/>
        <v>0</v>
      </c>
      <c r="G615" s="163">
        <f t="shared" si="245"/>
        <v>757130</v>
      </c>
      <c r="H615" s="163">
        <f t="shared" si="245"/>
        <v>361170</v>
      </c>
      <c r="I615" s="163">
        <f t="shared" si="245"/>
        <v>0</v>
      </c>
      <c r="J615" s="163">
        <f t="shared" si="245"/>
        <v>13999</v>
      </c>
      <c r="K615" s="163">
        <f t="shared" si="245"/>
        <v>6777584</v>
      </c>
      <c r="L615" s="3"/>
      <c r="M615" s="3"/>
      <c r="N615" s="3"/>
      <c r="O615" s="3"/>
      <c r="P615" s="3"/>
      <c r="Q615" s="3"/>
      <c r="R615" s="3"/>
    </row>
    <row r="616" spans="1:18" ht="15" customHeight="1">
      <c r="A616" s="130" t="s">
        <v>39</v>
      </c>
      <c r="B616" s="100" t="s">
        <v>362</v>
      </c>
      <c r="C616" s="102">
        <v>13008</v>
      </c>
      <c r="D616" s="102"/>
      <c r="E616" s="102"/>
      <c r="F616" s="102"/>
      <c r="G616" s="102"/>
      <c r="H616" s="102"/>
      <c r="I616" s="102"/>
      <c r="J616" s="102"/>
      <c r="K616" s="102">
        <f>SUM(C616:J616)</f>
        <v>13008</v>
      </c>
      <c r="L616" s="3"/>
      <c r="M616" s="3"/>
      <c r="N616" s="3"/>
      <c r="O616" s="3"/>
      <c r="P616" s="3"/>
      <c r="Q616" s="3"/>
      <c r="R616" s="3"/>
    </row>
    <row r="617" spans="1:18" s="11" customFormat="1" ht="15" customHeight="1">
      <c r="A617" s="142"/>
      <c r="B617" s="143" t="s">
        <v>448</v>
      </c>
      <c r="C617" s="107"/>
      <c r="D617" s="107"/>
      <c r="E617" s="107"/>
      <c r="F617" s="107"/>
      <c r="G617" s="107"/>
      <c r="H617" s="107"/>
      <c r="I617" s="107"/>
      <c r="J617" s="107"/>
      <c r="K617" s="102">
        <f>SUM(C617:J617)</f>
        <v>0</v>
      </c>
      <c r="L617" s="3"/>
      <c r="M617" s="3"/>
      <c r="N617" s="3"/>
      <c r="O617" s="3"/>
      <c r="P617" s="3"/>
      <c r="Q617" s="3"/>
      <c r="R617" s="3"/>
    </row>
    <row r="618" spans="1:18" s="11" customFormat="1" ht="15" customHeight="1" thickBot="1">
      <c r="A618" s="134"/>
      <c r="B618" s="123" t="s">
        <v>584</v>
      </c>
      <c r="C618" s="110">
        <f>C616+C617</f>
        <v>13008</v>
      </c>
      <c r="D618" s="110">
        <f aca="true" t="shared" si="246" ref="D618:K618">D616+D617</f>
        <v>0</v>
      </c>
      <c r="E618" s="110">
        <f t="shared" si="246"/>
        <v>0</v>
      </c>
      <c r="F618" s="110">
        <f t="shared" si="246"/>
        <v>0</v>
      </c>
      <c r="G618" s="110">
        <f t="shared" si="246"/>
        <v>0</v>
      </c>
      <c r="H618" s="110">
        <f t="shared" si="246"/>
        <v>0</v>
      </c>
      <c r="I618" s="110">
        <f>I616+I617</f>
        <v>0</v>
      </c>
      <c r="J618" s="110">
        <f t="shared" si="246"/>
        <v>0</v>
      </c>
      <c r="K618" s="110">
        <f t="shared" si="246"/>
        <v>13008</v>
      </c>
      <c r="L618" s="3"/>
      <c r="M618" s="3"/>
      <c r="N618" s="3"/>
      <c r="O618" s="3"/>
      <c r="P618" s="3"/>
      <c r="Q618" s="3"/>
      <c r="R618" s="3"/>
    </row>
    <row r="619" spans="1:18" s="11" customFormat="1" ht="14.25" customHeight="1">
      <c r="A619" s="130" t="s">
        <v>39</v>
      </c>
      <c r="B619" s="100" t="s">
        <v>734</v>
      </c>
      <c r="C619" s="102">
        <v>15980</v>
      </c>
      <c r="D619" s="102"/>
      <c r="E619" s="102"/>
      <c r="F619" s="102"/>
      <c r="G619" s="102"/>
      <c r="H619" s="102"/>
      <c r="I619" s="102"/>
      <c r="J619" s="102"/>
      <c r="K619" s="102">
        <f>SUM(C619:J619)</f>
        <v>15980</v>
      </c>
      <c r="L619" s="3"/>
      <c r="M619" s="3"/>
      <c r="N619" s="3"/>
      <c r="O619" s="3"/>
      <c r="P619" s="3"/>
      <c r="Q619" s="3"/>
      <c r="R619" s="3"/>
    </row>
    <row r="620" spans="1:18" s="11" customFormat="1" ht="14.25" customHeight="1">
      <c r="A620" s="142"/>
      <c r="B620" s="106" t="s">
        <v>448</v>
      </c>
      <c r="C620" s="107">
        <v>-601</v>
      </c>
      <c r="D620" s="107"/>
      <c r="E620" s="107"/>
      <c r="F620" s="107"/>
      <c r="G620" s="107"/>
      <c r="H620" s="107"/>
      <c r="I620" s="107"/>
      <c r="J620" s="107"/>
      <c r="K620" s="102">
        <f>SUM(C620:J620)</f>
        <v>-601</v>
      </c>
      <c r="L620" s="3"/>
      <c r="M620" s="3"/>
      <c r="N620" s="3"/>
      <c r="O620" s="3"/>
      <c r="P620" s="3"/>
      <c r="Q620" s="3"/>
      <c r="R620" s="3"/>
    </row>
    <row r="621" spans="1:18" s="11" customFormat="1" ht="14.25" customHeight="1" thickBot="1">
      <c r="A621" s="134"/>
      <c r="B621" s="123" t="s">
        <v>585</v>
      </c>
      <c r="C621" s="110">
        <f>C619+C620</f>
        <v>15379</v>
      </c>
      <c r="D621" s="110">
        <f aca="true" t="shared" si="247" ref="D621:K621">D619+D620</f>
        <v>0</v>
      </c>
      <c r="E621" s="110">
        <f t="shared" si="247"/>
        <v>0</v>
      </c>
      <c r="F621" s="110">
        <f t="shared" si="247"/>
        <v>0</v>
      </c>
      <c r="G621" s="110">
        <f t="shared" si="247"/>
        <v>0</v>
      </c>
      <c r="H621" s="110">
        <f t="shared" si="247"/>
        <v>0</v>
      </c>
      <c r="I621" s="110">
        <f t="shared" si="247"/>
        <v>0</v>
      </c>
      <c r="J621" s="110">
        <f t="shared" si="247"/>
        <v>0</v>
      </c>
      <c r="K621" s="110">
        <f t="shared" si="247"/>
        <v>15379</v>
      </c>
      <c r="L621" s="3"/>
      <c r="M621" s="3"/>
      <c r="N621" s="3"/>
      <c r="O621" s="3"/>
      <c r="P621" s="3"/>
      <c r="Q621" s="3"/>
      <c r="R621" s="3"/>
    </row>
    <row r="622" spans="1:18" s="11" customFormat="1" ht="14.25" customHeight="1">
      <c r="A622" s="130"/>
      <c r="B622" s="130" t="s">
        <v>439</v>
      </c>
      <c r="C622" s="144">
        <v>534605</v>
      </c>
      <c r="D622" s="102">
        <v>233688</v>
      </c>
      <c r="E622" s="102"/>
      <c r="F622" s="102"/>
      <c r="G622" s="102">
        <v>59205</v>
      </c>
      <c r="H622" s="102"/>
      <c r="I622" s="102"/>
      <c r="J622" s="102"/>
      <c r="K622" s="102">
        <f>SUM(C622:J622)</f>
        <v>827498</v>
      </c>
      <c r="L622" s="3"/>
      <c r="M622" s="3"/>
      <c r="N622" s="3"/>
      <c r="O622" s="3"/>
      <c r="P622" s="3"/>
      <c r="Q622" s="3"/>
      <c r="R622" s="3"/>
    </row>
    <row r="623" spans="1:18" s="11" customFormat="1" ht="14.25" customHeight="1">
      <c r="A623" s="142"/>
      <c r="B623" s="143" t="s">
        <v>448</v>
      </c>
      <c r="C623" s="145"/>
      <c r="D623" s="107"/>
      <c r="E623" s="107"/>
      <c r="F623" s="107"/>
      <c r="G623" s="107"/>
      <c r="H623" s="107"/>
      <c r="I623" s="107"/>
      <c r="J623" s="107"/>
      <c r="K623" s="102">
        <f>SUM(C623:J623)</f>
        <v>0</v>
      </c>
      <c r="L623" s="3"/>
      <c r="M623" s="3"/>
      <c r="N623" s="3"/>
      <c r="O623" s="3"/>
      <c r="P623" s="3"/>
      <c r="Q623" s="3"/>
      <c r="R623" s="3"/>
    </row>
    <row r="624" spans="1:18" s="11" customFormat="1" ht="14.25" customHeight="1" thickBot="1">
      <c r="A624" s="225"/>
      <c r="B624" s="225" t="s">
        <v>586</v>
      </c>
      <c r="C624" s="256">
        <f>C622+C623</f>
        <v>534605</v>
      </c>
      <c r="D624" s="256">
        <f aca="true" t="shared" si="248" ref="D624:K624">D622+D623</f>
        <v>233688</v>
      </c>
      <c r="E624" s="256">
        <f t="shared" si="248"/>
        <v>0</v>
      </c>
      <c r="F624" s="256">
        <f t="shared" si="248"/>
        <v>0</v>
      </c>
      <c r="G624" s="256">
        <f t="shared" si="248"/>
        <v>59205</v>
      </c>
      <c r="H624" s="256">
        <f t="shared" si="248"/>
        <v>0</v>
      </c>
      <c r="I624" s="256">
        <f t="shared" si="248"/>
        <v>0</v>
      </c>
      <c r="J624" s="256">
        <f t="shared" si="248"/>
        <v>0</v>
      </c>
      <c r="K624" s="256">
        <f t="shared" si="248"/>
        <v>827498</v>
      </c>
      <c r="L624" s="3"/>
      <c r="M624" s="3"/>
      <c r="N624" s="3"/>
      <c r="O624" s="3"/>
      <c r="P624" s="3"/>
      <c r="Q624" s="3"/>
      <c r="R624" s="3"/>
    </row>
    <row r="625" spans="1:18" s="11" customFormat="1" ht="14.25" customHeight="1">
      <c r="A625" s="130"/>
      <c r="B625" s="130" t="s">
        <v>735</v>
      </c>
      <c r="C625" s="144"/>
      <c r="D625" s="102"/>
      <c r="E625" s="102"/>
      <c r="F625" s="102"/>
      <c r="G625" s="102"/>
      <c r="H625" s="102"/>
      <c r="I625" s="102"/>
      <c r="J625" s="102">
        <v>13999</v>
      </c>
      <c r="K625" s="102">
        <f>SUM(C625:J625)</f>
        <v>13999</v>
      </c>
      <c r="L625" s="3"/>
      <c r="M625" s="3"/>
      <c r="N625" s="3"/>
      <c r="O625" s="3"/>
      <c r="P625" s="3"/>
      <c r="Q625" s="3"/>
      <c r="R625" s="3"/>
    </row>
    <row r="626" spans="1:18" s="11" customFormat="1" ht="14.25" customHeight="1">
      <c r="A626" s="142"/>
      <c r="B626" s="143" t="s">
        <v>448</v>
      </c>
      <c r="C626" s="145"/>
      <c r="D626" s="107"/>
      <c r="E626" s="107"/>
      <c r="F626" s="107"/>
      <c r="G626" s="107"/>
      <c r="H626" s="107"/>
      <c r="I626" s="107"/>
      <c r="J626" s="107"/>
      <c r="K626" s="102">
        <f>SUM(C626:J626)</f>
        <v>0</v>
      </c>
      <c r="L626" s="3"/>
      <c r="M626" s="3"/>
      <c r="N626" s="3"/>
      <c r="O626" s="3"/>
      <c r="P626" s="3"/>
      <c r="Q626" s="3"/>
      <c r="R626" s="3"/>
    </row>
    <row r="627" spans="1:18" s="11" customFormat="1" ht="27.75" customHeight="1" thickBot="1">
      <c r="A627" s="225"/>
      <c r="B627" s="225" t="s">
        <v>736</v>
      </c>
      <c r="C627" s="256">
        <f>C625+C626</f>
        <v>0</v>
      </c>
      <c r="D627" s="256">
        <f aca="true" t="shared" si="249" ref="D627:K627">D625+D626</f>
        <v>0</v>
      </c>
      <c r="E627" s="256">
        <f t="shared" si="249"/>
        <v>0</v>
      </c>
      <c r="F627" s="256">
        <f t="shared" si="249"/>
        <v>0</v>
      </c>
      <c r="G627" s="256">
        <f t="shared" si="249"/>
        <v>0</v>
      </c>
      <c r="H627" s="256">
        <f t="shared" si="249"/>
        <v>0</v>
      </c>
      <c r="I627" s="256">
        <f t="shared" si="249"/>
        <v>0</v>
      </c>
      <c r="J627" s="256">
        <f t="shared" si="249"/>
        <v>13999</v>
      </c>
      <c r="K627" s="256">
        <f t="shared" si="249"/>
        <v>13999</v>
      </c>
      <c r="L627" s="3"/>
      <c r="M627" s="3"/>
      <c r="N627" s="3"/>
      <c r="O627" s="3"/>
      <c r="P627" s="3"/>
      <c r="Q627" s="3"/>
      <c r="R627" s="3"/>
    </row>
    <row r="628" spans="1:18" ht="15.75" customHeight="1">
      <c r="A628" s="130" t="s">
        <v>39</v>
      </c>
      <c r="B628" s="223" t="s">
        <v>70</v>
      </c>
      <c r="C628" s="196">
        <f>C631+C637+C640+C643+C646+C649+C652+C655+C658+C661+C664+C667+C670+C673+C676+C679+C634</f>
        <v>3598673</v>
      </c>
      <c r="D628" s="196">
        <f aca="true" t="shared" si="250" ref="D628:K628">D631+D637+D640+D643+D646+D649+D652+D655+D658+D661+D664+D667+D670+D673+D676+D679+D634</f>
        <v>969322</v>
      </c>
      <c r="E628" s="196">
        <f t="shared" si="250"/>
        <v>0</v>
      </c>
      <c r="F628" s="196">
        <f t="shared" si="250"/>
        <v>0</v>
      </c>
      <c r="G628" s="196">
        <f t="shared" si="250"/>
        <v>394361</v>
      </c>
      <c r="H628" s="196">
        <f t="shared" si="250"/>
        <v>336170</v>
      </c>
      <c r="I628" s="196">
        <f t="shared" si="250"/>
        <v>0</v>
      </c>
      <c r="J628" s="196">
        <f t="shared" si="250"/>
        <v>0</v>
      </c>
      <c r="K628" s="196">
        <f t="shared" si="250"/>
        <v>5298526</v>
      </c>
      <c r="L628" s="3"/>
      <c r="M628" s="3"/>
      <c r="N628" s="3"/>
      <c r="O628" s="3"/>
      <c r="P628" s="3"/>
      <c r="Q628" s="3"/>
      <c r="R628" s="3"/>
    </row>
    <row r="629" spans="1:18" s="11" customFormat="1" ht="15.75" customHeight="1">
      <c r="A629" s="142"/>
      <c r="B629" s="106" t="s">
        <v>448</v>
      </c>
      <c r="C629" s="216">
        <f>C632+C638+C641+C644+C647+C650+C653+C656+C659+C662+C665+C668+C671+C674+C677+C680+C635</f>
        <v>-12</v>
      </c>
      <c r="D629" s="216">
        <f aca="true" t="shared" si="251" ref="D629:K629">D632+D638+D641+D644+D647+D650+D653+D656+D659+D662+D665+D668+D671+D674+D677+D680+D635</f>
        <v>93305</v>
      </c>
      <c r="E629" s="216">
        <f t="shared" si="251"/>
        <v>0</v>
      </c>
      <c r="F629" s="216">
        <f t="shared" si="251"/>
        <v>0</v>
      </c>
      <c r="G629" s="216">
        <f t="shared" si="251"/>
        <v>207331</v>
      </c>
      <c r="H629" s="216">
        <f t="shared" si="251"/>
        <v>0</v>
      </c>
      <c r="I629" s="216">
        <f t="shared" si="251"/>
        <v>0</v>
      </c>
      <c r="J629" s="216">
        <f t="shared" si="251"/>
        <v>0</v>
      </c>
      <c r="K629" s="216">
        <f t="shared" si="251"/>
        <v>300624</v>
      </c>
      <c r="L629" s="3"/>
      <c r="M629" s="3"/>
      <c r="N629" s="3"/>
      <c r="O629" s="3"/>
      <c r="P629" s="3"/>
      <c r="Q629" s="3"/>
      <c r="R629" s="3"/>
    </row>
    <row r="630" spans="1:18" s="11" customFormat="1" ht="15.75" customHeight="1" thickBot="1">
      <c r="A630" s="134"/>
      <c r="B630" s="231" t="s">
        <v>587</v>
      </c>
      <c r="C630" s="199">
        <f>C628+C629</f>
        <v>3598661</v>
      </c>
      <c r="D630" s="199">
        <f aca="true" t="shared" si="252" ref="D630:K630">D628+D629</f>
        <v>1062627</v>
      </c>
      <c r="E630" s="199">
        <f t="shared" si="252"/>
        <v>0</v>
      </c>
      <c r="F630" s="199">
        <f t="shared" si="252"/>
        <v>0</v>
      </c>
      <c r="G630" s="199">
        <f t="shared" si="252"/>
        <v>601692</v>
      </c>
      <c r="H630" s="199">
        <f t="shared" si="252"/>
        <v>336170</v>
      </c>
      <c r="I630" s="199">
        <f t="shared" si="252"/>
        <v>0</v>
      </c>
      <c r="J630" s="199">
        <f t="shared" si="252"/>
        <v>0</v>
      </c>
      <c r="K630" s="199">
        <f t="shared" si="252"/>
        <v>5599150</v>
      </c>
      <c r="L630" s="3"/>
      <c r="M630" s="3"/>
      <c r="N630" s="3"/>
      <c r="O630" s="3"/>
      <c r="P630" s="3"/>
      <c r="Q630" s="3"/>
      <c r="R630" s="3"/>
    </row>
    <row r="631" spans="1:18" ht="15" customHeight="1">
      <c r="A631" s="130"/>
      <c r="B631" s="101" t="s">
        <v>71</v>
      </c>
      <c r="C631" s="102">
        <v>353537</v>
      </c>
      <c r="D631" s="102">
        <v>83815</v>
      </c>
      <c r="E631" s="102"/>
      <c r="F631" s="102"/>
      <c r="G631" s="102">
        <v>112017</v>
      </c>
      <c r="H631" s="102">
        <v>118000</v>
      </c>
      <c r="I631" s="102"/>
      <c r="J631" s="102"/>
      <c r="K631" s="102">
        <f>SUM(C631:J631)</f>
        <v>667369</v>
      </c>
      <c r="L631" s="3"/>
      <c r="M631" s="3"/>
      <c r="N631" s="3"/>
      <c r="O631" s="3"/>
      <c r="P631" s="3"/>
      <c r="Q631" s="3"/>
      <c r="R631" s="3"/>
    </row>
    <row r="632" spans="1:18" s="11" customFormat="1" ht="15" customHeight="1">
      <c r="A632" s="142"/>
      <c r="B632" s="143" t="s">
        <v>448</v>
      </c>
      <c r="C632" s="107"/>
      <c r="D632" s="107">
        <v>3748</v>
      </c>
      <c r="E632" s="107"/>
      <c r="F632" s="107"/>
      <c r="G632" s="107"/>
      <c r="H632" s="107"/>
      <c r="I632" s="107"/>
      <c r="J632" s="107"/>
      <c r="K632" s="102">
        <f>SUM(C632:J632)</f>
        <v>3748</v>
      </c>
      <c r="L632" s="3"/>
      <c r="M632" s="3"/>
      <c r="N632" s="3"/>
      <c r="O632" s="3"/>
      <c r="P632" s="3"/>
      <c r="Q632" s="3"/>
      <c r="R632" s="3"/>
    </row>
    <row r="633" spans="1:18" s="11" customFormat="1" ht="15" customHeight="1" thickBot="1">
      <c r="A633" s="134"/>
      <c r="B633" s="109" t="s">
        <v>588</v>
      </c>
      <c r="C633" s="110">
        <f>C631+C632</f>
        <v>353537</v>
      </c>
      <c r="D633" s="110">
        <f aca="true" t="shared" si="253" ref="D633:K633">D631+D632</f>
        <v>87563</v>
      </c>
      <c r="E633" s="110">
        <f t="shared" si="253"/>
        <v>0</v>
      </c>
      <c r="F633" s="110">
        <f t="shared" si="253"/>
        <v>0</v>
      </c>
      <c r="G633" s="110">
        <f t="shared" si="253"/>
        <v>112017</v>
      </c>
      <c r="H633" s="110">
        <f t="shared" si="253"/>
        <v>118000</v>
      </c>
      <c r="I633" s="110">
        <f t="shared" si="253"/>
        <v>0</v>
      </c>
      <c r="J633" s="110">
        <f t="shared" si="253"/>
        <v>0</v>
      </c>
      <c r="K633" s="110">
        <f t="shared" si="253"/>
        <v>671117</v>
      </c>
      <c r="L633" s="3"/>
      <c r="M633" s="3"/>
      <c r="N633" s="3"/>
      <c r="O633" s="3"/>
      <c r="P633" s="3"/>
      <c r="Q633" s="3"/>
      <c r="R633" s="3"/>
    </row>
    <row r="634" spans="1:18" ht="16.5" customHeight="1">
      <c r="A634" s="257"/>
      <c r="B634" s="118" t="s">
        <v>737</v>
      </c>
      <c r="C634" s="189"/>
      <c r="D634" s="189">
        <v>9400</v>
      </c>
      <c r="E634" s="189"/>
      <c r="F634" s="189"/>
      <c r="G634" s="189">
        <v>1000</v>
      </c>
      <c r="H634" s="189"/>
      <c r="I634" s="189"/>
      <c r="J634" s="189"/>
      <c r="K634" s="102">
        <f>SUM(C634:J634)</f>
        <v>10400</v>
      </c>
      <c r="L634" s="3"/>
      <c r="M634" s="3"/>
      <c r="N634" s="3"/>
      <c r="O634" s="3"/>
      <c r="P634" s="3"/>
      <c r="Q634" s="3"/>
      <c r="R634" s="3"/>
    </row>
    <row r="635" spans="1:18" s="11" customFormat="1" ht="15" customHeight="1">
      <c r="A635" s="258"/>
      <c r="B635" s="143" t="s">
        <v>448</v>
      </c>
      <c r="C635" s="107"/>
      <c r="D635" s="107">
        <v>-318</v>
      </c>
      <c r="E635" s="107"/>
      <c r="F635" s="107"/>
      <c r="G635" s="107">
        <v>318</v>
      </c>
      <c r="H635" s="107"/>
      <c r="I635" s="107"/>
      <c r="J635" s="107"/>
      <c r="K635" s="102">
        <f>SUM(C635:J635)</f>
        <v>0</v>
      </c>
      <c r="L635" s="3"/>
      <c r="M635" s="3"/>
      <c r="N635" s="3"/>
      <c r="O635" s="3"/>
      <c r="P635" s="3"/>
      <c r="Q635" s="3"/>
      <c r="R635" s="3"/>
    </row>
    <row r="636" spans="1:18" s="11" customFormat="1" ht="27.75" customHeight="1" thickBot="1">
      <c r="A636" s="134"/>
      <c r="B636" s="109" t="s">
        <v>738</v>
      </c>
      <c r="C636" s="110">
        <f>C634+C635</f>
        <v>0</v>
      </c>
      <c r="D636" s="110">
        <f aca="true" t="shared" si="254" ref="D636:K636">D634+D635</f>
        <v>9082</v>
      </c>
      <c r="E636" s="110">
        <f t="shared" si="254"/>
        <v>0</v>
      </c>
      <c r="F636" s="110">
        <f t="shared" si="254"/>
        <v>0</v>
      </c>
      <c r="G636" s="110">
        <f t="shared" si="254"/>
        <v>1318</v>
      </c>
      <c r="H636" s="110">
        <f t="shared" si="254"/>
        <v>0</v>
      </c>
      <c r="I636" s="110">
        <f t="shared" si="254"/>
        <v>0</v>
      </c>
      <c r="J636" s="110">
        <f t="shared" si="254"/>
        <v>0</v>
      </c>
      <c r="K636" s="110">
        <f t="shared" si="254"/>
        <v>10400</v>
      </c>
      <c r="L636" s="3"/>
      <c r="M636" s="3"/>
      <c r="N636" s="3"/>
      <c r="O636" s="3"/>
      <c r="P636" s="3"/>
      <c r="Q636" s="3"/>
      <c r="R636" s="3"/>
    </row>
    <row r="637" spans="1:18" ht="15" customHeight="1">
      <c r="A637" s="130"/>
      <c r="B637" s="101" t="s">
        <v>40</v>
      </c>
      <c r="C637" s="102">
        <v>400728</v>
      </c>
      <c r="D637" s="102">
        <v>85254</v>
      </c>
      <c r="E637" s="102"/>
      <c r="F637" s="102"/>
      <c r="G637" s="102">
        <v>2000</v>
      </c>
      <c r="H637" s="102"/>
      <c r="I637" s="102"/>
      <c r="J637" s="102"/>
      <c r="K637" s="102">
        <f>SUM(C637:J637)</f>
        <v>487982</v>
      </c>
      <c r="L637" s="3"/>
      <c r="M637" s="3"/>
      <c r="N637" s="3"/>
      <c r="O637" s="3"/>
      <c r="P637" s="3"/>
      <c r="Q637" s="3"/>
      <c r="R637" s="3"/>
    </row>
    <row r="638" spans="1:18" s="11" customFormat="1" ht="15" customHeight="1">
      <c r="A638" s="142"/>
      <c r="B638" s="106" t="s">
        <v>448</v>
      </c>
      <c r="C638" s="107"/>
      <c r="D638" s="107"/>
      <c r="E638" s="107"/>
      <c r="F638" s="107"/>
      <c r="G638" s="107"/>
      <c r="H638" s="107"/>
      <c r="I638" s="107"/>
      <c r="J638" s="107"/>
      <c r="K638" s="102">
        <f>SUM(C638:J638)</f>
        <v>0</v>
      </c>
      <c r="L638" s="3"/>
      <c r="M638" s="3"/>
      <c r="N638" s="3"/>
      <c r="O638" s="3"/>
      <c r="P638" s="3"/>
      <c r="Q638" s="3"/>
      <c r="R638" s="3"/>
    </row>
    <row r="639" spans="1:18" s="11" customFormat="1" ht="15" customHeight="1" thickBot="1">
      <c r="A639" s="134"/>
      <c r="B639" s="109" t="s">
        <v>589</v>
      </c>
      <c r="C639" s="110">
        <f>C637+C638</f>
        <v>400728</v>
      </c>
      <c r="D639" s="110">
        <f aca="true" t="shared" si="255" ref="D639:K639">D637+D638</f>
        <v>85254</v>
      </c>
      <c r="E639" s="110">
        <f t="shared" si="255"/>
        <v>0</v>
      </c>
      <c r="F639" s="110">
        <f t="shared" si="255"/>
        <v>0</v>
      </c>
      <c r="G639" s="110">
        <f t="shared" si="255"/>
        <v>2000</v>
      </c>
      <c r="H639" s="110">
        <f t="shared" si="255"/>
        <v>0</v>
      </c>
      <c r="I639" s="110">
        <f t="shared" si="255"/>
        <v>0</v>
      </c>
      <c r="J639" s="110">
        <f t="shared" si="255"/>
        <v>0</v>
      </c>
      <c r="K639" s="110">
        <f t="shared" si="255"/>
        <v>487982</v>
      </c>
      <c r="L639" s="3"/>
      <c r="M639" s="3"/>
      <c r="N639" s="3"/>
      <c r="O639" s="3"/>
      <c r="P639" s="3"/>
      <c r="Q639" s="3"/>
      <c r="R639" s="3"/>
    </row>
    <row r="640" spans="1:18" s="11" customFormat="1" ht="17.25" customHeight="1">
      <c r="A640" s="130"/>
      <c r="B640" s="101" t="s">
        <v>41</v>
      </c>
      <c r="C640" s="102">
        <v>670406</v>
      </c>
      <c r="D640" s="102">
        <v>122221</v>
      </c>
      <c r="E640" s="102"/>
      <c r="F640" s="102"/>
      <c r="G640" s="102">
        <v>113640</v>
      </c>
      <c r="H640" s="102">
        <v>98500</v>
      </c>
      <c r="I640" s="259"/>
      <c r="J640" s="102"/>
      <c r="K640" s="102">
        <f>SUM(C640:J640)</f>
        <v>1004767</v>
      </c>
      <c r="L640" s="3"/>
      <c r="M640" s="3"/>
      <c r="N640" s="3"/>
      <c r="O640" s="3"/>
      <c r="P640" s="3"/>
      <c r="Q640" s="3"/>
      <c r="R640" s="3"/>
    </row>
    <row r="641" spans="1:18" s="11" customFormat="1" ht="18" customHeight="1">
      <c r="A641" s="142"/>
      <c r="B641" s="143" t="s">
        <v>448</v>
      </c>
      <c r="C641" s="107"/>
      <c r="D641" s="107">
        <v>79394</v>
      </c>
      <c r="E641" s="107"/>
      <c r="F641" s="107"/>
      <c r="G641" s="107">
        <v>198830</v>
      </c>
      <c r="H641" s="107"/>
      <c r="I641" s="260"/>
      <c r="J641" s="107"/>
      <c r="K641" s="102">
        <f>SUM(C641:J641)</f>
        <v>278224</v>
      </c>
      <c r="L641" s="3"/>
      <c r="M641" s="3"/>
      <c r="N641" s="3"/>
      <c r="O641" s="3"/>
      <c r="P641" s="3"/>
      <c r="Q641" s="3"/>
      <c r="R641" s="3"/>
    </row>
    <row r="642" spans="1:18" s="11" customFormat="1" ht="19.5" customHeight="1" thickBot="1">
      <c r="A642" s="134"/>
      <c r="B642" s="109" t="s">
        <v>590</v>
      </c>
      <c r="C642" s="110">
        <f>C640+C641</f>
        <v>670406</v>
      </c>
      <c r="D642" s="110">
        <f aca="true" t="shared" si="256" ref="D642:K642">D640+D641</f>
        <v>201615</v>
      </c>
      <c r="E642" s="110">
        <f t="shared" si="256"/>
        <v>0</v>
      </c>
      <c r="F642" s="110">
        <f t="shared" si="256"/>
        <v>0</v>
      </c>
      <c r="G642" s="110">
        <f t="shared" si="256"/>
        <v>312470</v>
      </c>
      <c r="H642" s="110">
        <f t="shared" si="256"/>
        <v>98500</v>
      </c>
      <c r="I642" s="110">
        <f t="shared" si="256"/>
        <v>0</v>
      </c>
      <c r="J642" s="110">
        <f t="shared" si="256"/>
        <v>0</v>
      </c>
      <c r="K642" s="110">
        <f t="shared" si="256"/>
        <v>1282991</v>
      </c>
      <c r="L642" s="3"/>
      <c r="M642" s="3"/>
      <c r="N642" s="3"/>
      <c r="O642" s="3"/>
      <c r="P642" s="3"/>
      <c r="Q642" s="3"/>
      <c r="R642" s="3"/>
    </row>
    <row r="643" spans="1:18" s="11" customFormat="1" ht="16.5" customHeight="1">
      <c r="A643" s="130"/>
      <c r="B643" s="101" t="s">
        <v>42</v>
      </c>
      <c r="C643" s="102">
        <v>102626</v>
      </c>
      <c r="D643" s="102">
        <v>6600</v>
      </c>
      <c r="E643" s="102"/>
      <c r="F643" s="102"/>
      <c r="G643" s="102">
        <v>500</v>
      </c>
      <c r="H643" s="102">
        <v>800</v>
      </c>
      <c r="I643" s="102"/>
      <c r="J643" s="102"/>
      <c r="K643" s="102">
        <f>SUM(C643:J643)</f>
        <v>110526</v>
      </c>
      <c r="L643" s="3"/>
      <c r="M643" s="3"/>
      <c r="N643" s="3"/>
      <c r="O643" s="3"/>
      <c r="P643" s="3"/>
      <c r="Q643" s="3"/>
      <c r="R643" s="3"/>
    </row>
    <row r="644" spans="1:18" s="11" customFormat="1" ht="16.5" customHeight="1">
      <c r="A644" s="142"/>
      <c r="B644" s="143" t="s">
        <v>448</v>
      </c>
      <c r="C644" s="107"/>
      <c r="D644" s="107"/>
      <c r="E644" s="107"/>
      <c r="F644" s="107"/>
      <c r="G644" s="107"/>
      <c r="H644" s="107"/>
      <c r="I644" s="107"/>
      <c r="J644" s="107"/>
      <c r="K644" s="102">
        <f>SUM(C644:J644)</f>
        <v>0</v>
      </c>
      <c r="L644" s="3"/>
      <c r="M644" s="3"/>
      <c r="N644" s="3"/>
      <c r="O644" s="3"/>
      <c r="P644" s="3"/>
      <c r="Q644" s="3"/>
      <c r="R644" s="3"/>
    </row>
    <row r="645" spans="1:18" s="11" customFormat="1" ht="27.75" customHeight="1" thickBot="1">
      <c r="A645" s="134"/>
      <c r="B645" s="109" t="s">
        <v>591</v>
      </c>
      <c r="C645" s="110">
        <f>C643+C644</f>
        <v>102626</v>
      </c>
      <c r="D645" s="110">
        <f aca="true" t="shared" si="257" ref="D645:K645">D643+D644</f>
        <v>6600</v>
      </c>
      <c r="E645" s="110">
        <f t="shared" si="257"/>
        <v>0</v>
      </c>
      <c r="F645" s="110">
        <f t="shared" si="257"/>
        <v>0</v>
      </c>
      <c r="G645" s="110">
        <f t="shared" si="257"/>
        <v>500</v>
      </c>
      <c r="H645" s="110">
        <f t="shared" si="257"/>
        <v>800</v>
      </c>
      <c r="I645" s="110">
        <f t="shared" si="257"/>
        <v>0</v>
      </c>
      <c r="J645" s="110">
        <f t="shared" si="257"/>
        <v>0</v>
      </c>
      <c r="K645" s="110">
        <f t="shared" si="257"/>
        <v>110526</v>
      </c>
      <c r="L645" s="3"/>
      <c r="M645" s="3"/>
      <c r="N645" s="3"/>
      <c r="O645" s="3"/>
      <c r="P645" s="3"/>
      <c r="Q645" s="3"/>
      <c r="R645" s="3"/>
    </row>
    <row r="646" spans="1:18" s="11" customFormat="1" ht="15" customHeight="1">
      <c r="A646" s="130"/>
      <c r="B646" s="101" t="s">
        <v>72</v>
      </c>
      <c r="C646" s="102">
        <v>208511</v>
      </c>
      <c r="D646" s="102">
        <v>68215</v>
      </c>
      <c r="E646" s="102"/>
      <c r="F646" s="102"/>
      <c r="G646" s="102">
        <v>1300</v>
      </c>
      <c r="H646" s="102">
        <v>13700</v>
      </c>
      <c r="I646" s="102"/>
      <c r="J646" s="102"/>
      <c r="K646" s="102">
        <f>SUM(C646:J646)</f>
        <v>291726</v>
      </c>
      <c r="L646" s="3"/>
      <c r="M646" s="3"/>
      <c r="N646" s="3"/>
      <c r="O646" s="3"/>
      <c r="P646" s="3"/>
      <c r="Q646" s="3"/>
      <c r="R646" s="3"/>
    </row>
    <row r="647" spans="1:18" s="11" customFormat="1" ht="16.5" customHeight="1">
      <c r="A647" s="142"/>
      <c r="B647" s="143" t="s">
        <v>448</v>
      </c>
      <c r="C647" s="107"/>
      <c r="D647" s="107"/>
      <c r="E647" s="107"/>
      <c r="F647" s="107"/>
      <c r="G647" s="107"/>
      <c r="H647" s="107"/>
      <c r="I647" s="107"/>
      <c r="J647" s="107"/>
      <c r="K647" s="102">
        <f>SUM(C647:J647)</f>
        <v>0</v>
      </c>
      <c r="L647" s="3"/>
      <c r="M647" s="3"/>
      <c r="N647" s="3"/>
      <c r="O647" s="3"/>
      <c r="P647" s="3"/>
      <c r="Q647" s="3"/>
      <c r="R647" s="3"/>
    </row>
    <row r="648" spans="1:18" s="11" customFormat="1" ht="16.5" customHeight="1" thickBot="1">
      <c r="A648" s="134"/>
      <c r="B648" s="109" t="s">
        <v>592</v>
      </c>
      <c r="C648" s="110">
        <f>C646+C647</f>
        <v>208511</v>
      </c>
      <c r="D648" s="110">
        <f aca="true" t="shared" si="258" ref="D648:K648">D646+D647</f>
        <v>68215</v>
      </c>
      <c r="E648" s="110">
        <f t="shared" si="258"/>
        <v>0</v>
      </c>
      <c r="F648" s="110">
        <f t="shared" si="258"/>
        <v>0</v>
      </c>
      <c r="G648" s="110">
        <f t="shared" si="258"/>
        <v>1300</v>
      </c>
      <c r="H648" s="110">
        <f t="shared" si="258"/>
        <v>13700</v>
      </c>
      <c r="I648" s="110">
        <f t="shared" si="258"/>
        <v>0</v>
      </c>
      <c r="J648" s="110">
        <f t="shared" si="258"/>
        <v>0</v>
      </c>
      <c r="K648" s="110">
        <f t="shared" si="258"/>
        <v>291726</v>
      </c>
      <c r="L648" s="3"/>
      <c r="M648" s="3"/>
      <c r="N648" s="3"/>
      <c r="O648" s="3"/>
      <c r="P648" s="3"/>
      <c r="Q648" s="3"/>
      <c r="R648" s="3"/>
    </row>
    <row r="649" spans="1:18" ht="15" customHeight="1">
      <c r="A649" s="130"/>
      <c r="B649" s="101" t="s">
        <v>43</v>
      </c>
      <c r="C649" s="102">
        <v>137297</v>
      </c>
      <c r="D649" s="102">
        <v>42117</v>
      </c>
      <c r="E649" s="102"/>
      <c r="F649" s="102"/>
      <c r="G649" s="102">
        <v>500</v>
      </c>
      <c r="H649" s="102">
        <v>3500</v>
      </c>
      <c r="I649" s="102"/>
      <c r="J649" s="102"/>
      <c r="K649" s="102">
        <f>SUM(C649:J649)</f>
        <v>183414</v>
      </c>
      <c r="L649" s="3"/>
      <c r="M649" s="3"/>
      <c r="N649" s="3"/>
      <c r="O649" s="3"/>
      <c r="P649" s="3"/>
      <c r="Q649" s="3"/>
      <c r="R649" s="3"/>
    </row>
    <row r="650" spans="1:18" s="11" customFormat="1" ht="15" customHeight="1">
      <c r="A650" s="142"/>
      <c r="B650" s="143" t="s">
        <v>448</v>
      </c>
      <c r="C650" s="107"/>
      <c r="D650" s="107"/>
      <c r="E650" s="107"/>
      <c r="F650" s="107"/>
      <c r="G650" s="107"/>
      <c r="H650" s="107"/>
      <c r="I650" s="107"/>
      <c r="J650" s="107"/>
      <c r="K650" s="102">
        <f>SUM(C650:J650)</f>
        <v>0</v>
      </c>
      <c r="L650" s="3"/>
      <c r="M650" s="3"/>
      <c r="N650" s="3"/>
      <c r="O650" s="3"/>
      <c r="P650" s="3"/>
      <c r="Q650" s="3"/>
      <c r="R650" s="3"/>
    </row>
    <row r="651" spans="1:18" s="11" customFormat="1" ht="18.75" customHeight="1" thickBot="1">
      <c r="A651" s="134"/>
      <c r="B651" s="109" t="s">
        <v>608</v>
      </c>
      <c r="C651" s="110">
        <f>C649+C650</f>
        <v>137297</v>
      </c>
      <c r="D651" s="110">
        <f aca="true" t="shared" si="259" ref="D651:K651">D649+D650</f>
        <v>42117</v>
      </c>
      <c r="E651" s="110">
        <f t="shared" si="259"/>
        <v>0</v>
      </c>
      <c r="F651" s="110">
        <f t="shared" si="259"/>
        <v>0</v>
      </c>
      <c r="G651" s="110">
        <f t="shared" si="259"/>
        <v>500</v>
      </c>
      <c r="H651" s="110">
        <f t="shared" si="259"/>
        <v>3500</v>
      </c>
      <c r="I651" s="110">
        <f t="shared" si="259"/>
        <v>0</v>
      </c>
      <c r="J651" s="110">
        <f t="shared" si="259"/>
        <v>0</v>
      </c>
      <c r="K651" s="110">
        <f t="shared" si="259"/>
        <v>183414</v>
      </c>
      <c r="L651" s="3"/>
      <c r="M651" s="3"/>
      <c r="N651" s="3"/>
      <c r="O651" s="3"/>
      <c r="P651" s="3"/>
      <c r="Q651" s="3"/>
      <c r="R651" s="3"/>
    </row>
    <row r="652" spans="1:18" ht="15" customHeight="1">
      <c r="A652" s="130"/>
      <c r="B652" s="101" t="s">
        <v>44</v>
      </c>
      <c r="C652" s="102">
        <v>192002</v>
      </c>
      <c r="D652" s="102">
        <v>54169</v>
      </c>
      <c r="E652" s="102"/>
      <c r="F652" s="102"/>
      <c r="G652" s="102">
        <v>1560</v>
      </c>
      <c r="H652" s="102">
        <v>7450</v>
      </c>
      <c r="I652" s="102"/>
      <c r="J652" s="102"/>
      <c r="K652" s="102">
        <f>SUM(C652:J652)</f>
        <v>255181</v>
      </c>
      <c r="L652" s="3"/>
      <c r="M652" s="3"/>
      <c r="N652" s="3"/>
      <c r="O652" s="3"/>
      <c r="P652" s="3"/>
      <c r="Q652" s="3"/>
      <c r="R652" s="3"/>
    </row>
    <row r="653" spans="1:18" s="11" customFormat="1" ht="15" customHeight="1">
      <c r="A653" s="142"/>
      <c r="B653" s="143" t="s">
        <v>448</v>
      </c>
      <c r="C653" s="107"/>
      <c r="D653" s="107"/>
      <c r="E653" s="107"/>
      <c r="F653" s="107"/>
      <c r="G653" s="107"/>
      <c r="H653" s="107"/>
      <c r="I653" s="107"/>
      <c r="J653" s="107"/>
      <c r="K653" s="102">
        <f>SUM(C653:J653)</f>
        <v>0</v>
      </c>
      <c r="L653" s="3"/>
      <c r="M653" s="3"/>
      <c r="N653" s="3"/>
      <c r="O653" s="3"/>
      <c r="P653" s="3"/>
      <c r="Q653" s="3"/>
      <c r="R653" s="3"/>
    </row>
    <row r="654" spans="1:18" s="11" customFormat="1" ht="15.75" customHeight="1" thickBot="1">
      <c r="A654" s="134"/>
      <c r="B654" s="109" t="s">
        <v>593</v>
      </c>
      <c r="C654" s="110">
        <f>C652+C653</f>
        <v>192002</v>
      </c>
      <c r="D654" s="110">
        <f aca="true" t="shared" si="260" ref="D654:K654">D652+D653</f>
        <v>54169</v>
      </c>
      <c r="E654" s="110">
        <f t="shared" si="260"/>
        <v>0</v>
      </c>
      <c r="F654" s="110">
        <f t="shared" si="260"/>
        <v>0</v>
      </c>
      <c r="G654" s="110">
        <f t="shared" si="260"/>
        <v>1560</v>
      </c>
      <c r="H654" s="110">
        <f t="shared" si="260"/>
        <v>7450</v>
      </c>
      <c r="I654" s="110">
        <f t="shared" si="260"/>
        <v>0</v>
      </c>
      <c r="J654" s="110">
        <f t="shared" si="260"/>
        <v>0</v>
      </c>
      <c r="K654" s="110">
        <f t="shared" si="260"/>
        <v>255181</v>
      </c>
      <c r="L654" s="3"/>
      <c r="M654" s="3"/>
      <c r="N654" s="3"/>
      <c r="O654" s="3"/>
      <c r="P654" s="3"/>
      <c r="Q654" s="3"/>
      <c r="R654" s="3"/>
    </row>
    <row r="655" spans="1:18" s="11" customFormat="1" ht="15.75" customHeight="1">
      <c r="A655" s="130"/>
      <c r="B655" s="101" t="s">
        <v>45</v>
      </c>
      <c r="C655" s="102">
        <v>142205</v>
      </c>
      <c r="D655" s="102">
        <v>34871</v>
      </c>
      <c r="E655" s="102"/>
      <c r="F655" s="102"/>
      <c r="G655" s="102">
        <v>2800</v>
      </c>
      <c r="H655" s="102">
        <v>11250</v>
      </c>
      <c r="I655" s="102"/>
      <c r="J655" s="102"/>
      <c r="K655" s="102">
        <f>SUM(C655:J655)</f>
        <v>191126</v>
      </c>
      <c r="L655" s="3"/>
      <c r="M655" s="3"/>
      <c r="N655" s="3"/>
      <c r="O655" s="3"/>
      <c r="P655" s="3"/>
      <c r="Q655" s="3"/>
      <c r="R655" s="3"/>
    </row>
    <row r="656" spans="1:18" s="11" customFormat="1" ht="17.25" customHeight="1">
      <c r="A656" s="142"/>
      <c r="B656" s="143" t="s">
        <v>448</v>
      </c>
      <c r="C656" s="107"/>
      <c r="D656" s="107"/>
      <c r="E656" s="107"/>
      <c r="F656" s="107"/>
      <c r="G656" s="107"/>
      <c r="H656" s="107"/>
      <c r="I656" s="107"/>
      <c r="J656" s="107"/>
      <c r="K656" s="102">
        <f>SUM(C656:J656)</f>
        <v>0</v>
      </c>
      <c r="L656" s="3"/>
      <c r="M656" s="3"/>
      <c r="N656" s="3"/>
      <c r="O656" s="3"/>
      <c r="P656" s="3"/>
      <c r="Q656" s="3"/>
      <c r="R656" s="3"/>
    </row>
    <row r="657" spans="1:18" s="11" customFormat="1" ht="18" customHeight="1" thickBot="1">
      <c r="A657" s="134"/>
      <c r="B657" s="109" t="s">
        <v>594</v>
      </c>
      <c r="C657" s="110">
        <f>C655+C656</f>
        <v>142205</v>
      </c>
      <c r="D657" s="110">
        <f aca="true" t="shared" si="261" ref="D657:K657">D655+D656</f>
        <v>34871</v>
      </c>
      <c r="E657" s="110">
        <f t="shared" si="261"/>
        <v>0</v>
      </c>
      <c r="F657" s="110">
        <f t="shared" si="261"/>
        <v>0</v>
      </c>
      <c r="G657" s="110">
        <f t="shared" si="261"/>
        <v>2800</v>
      </c>
      <c r="H657" s="110">
        <f t="shared" si="261"/>
        <v>11250</v>
      </c>
      <c r="I657" s="110">
        <f t="shared" si="261"/>
        <v>0</v>
      </c>
      <c r="J657" s="110">
        <f t="shared" si="261"/>
        <v>0</v>
      </c>
      <c r="K657" s="110">
        <f t="shared" si="261"/>
        <v>191126</v>
      </c>
      <c r="L657" s="3"/>
      <c r="M657" s="3"/>
      <c r="N657" s="3"/>
      <c r="O657" s="3"/>
      <c r="P657" s="3"/>
      <c r="Q657" s="3"/>
      <c r="R657" s="3"/>
    </row>
    <row r="658" spans="1:18" ht="15" customHeight="1">
      <c r="A658" s="130"/>
      <c r="B658" s="101" t="s">
        <v>46</v>
      </c>
      <c r="C658" s="102">
        <v>217545</v>
      </c>
      <c r="D658" s="102">
        <v>57490</v>
      </c>
      <c r="E658" s="102"/>
      <c r="F658" s="102"/>
      <c r="G658" s="102">
        <v>2400</v>
      </c>
      <c r="H658" s="102">
        <v>15000</v>
      </c>
      <c r="I658" s="102"/>
      <c r="J658" s="102"/>
      <c r="K658" s="102">
        <f>SUM(C658:J658)</f>
        <v>292435</v>
      </c>
      <c r="L658" s="3"/>
      <c r="M658" s="3"/>
      <c r="N658" s="3"/>
      <c r="O658" s="3"/>
      <c r="P658" s="3"/>
      <c r="Q658" s="3"/>
      <c r="R658" s="3"/>
    </row>
    <row r="659" spans="1:18" s="11" customFormat="1" ht="15" customHeight="1">
      <c r="A659" s="142"/>
      <c r="B659" s="143" t="s">
        <v>448</v>
      </c>
      <c r="C659" s="107"/>
      <c r="D659" s="107"/>
      <c r="E659" s="107"/>
      <c r="F659" s="107"/>
      <c r="G659" s="107">
        <v>18652</v>
      </c>
      <c r="H659" s="107"/>
      <c r="I659" s="107"/>
      <c r="J659" s="107"/>
      <c r="K659" s="102">
        <f>SUM(C659:J659)</f>
        <v>18652</v>
      </c>
      <c r="L659" s="3"/>
      <c r="M659" s="3"/>
      <c r="N659" s="3"/>
      <c r="O659" s="3"/>
      <c r="P659" s="3"/>
      <c r="Q659" s="3"/>
      <c r="R659" s="3"/>
    </row>
    <row r="660" spans="1:18" s="11" customFormat="1" ht="15" customHeight="1" thickBot="1">
      <c r="A660" s="134"/>
      <c r="B660" s="109" t="s">
        <v>595</v>
      </c>
      <c r="C660" s="110">
        <f>C658+C659</f>
        <v>217545</v>
      </c>
      <c r="D660" s="110">
        <f aca="true" t="shared" si="262" ref="D660:K660">D658+D659</f>
        <v>57490</v>
      </c>
      <c r="E660" s="110">
        <f t="shared" si="262"/>
        <v>0</v>
      </c>
      <c r="F660" s="110">
        <f t="shared" si="262"/>
        <v>0</v>
      </c>
      <c r="G660" s="110">
        <f t="shared" si="262"/>
        <v>21052</v>
      </c>
      <c r="H660" s="110">
        <f t="shared" si="262"/>
        <v>15000</v>
      </c>
      <c r="I660" s="110">
        <f t="shared" si="262"/>
        <v>0</v>
      </c>
      <c r="J660" s="110">
        <f t="shared" si="262"/>
        <v>0</v>
      </c>
      <c r="K660" s="110">
        <f t="shared" si="262"/>
        <v>311087</v>
      </c>
      <c r="L660" s="3"/>
      <c r="M660" s="3"/>
      <c r="N660" s="3"/>
      <c r="O660" s="3"/>
      <c r="P660" s="3"/>
      <c r="Q660" s="3"/>
      <c r="R660" s="3"/>
    </row>
    <row r="661" spans="1:18" ht="15" customHeight="1">
      <c r="A661" s="130"/>
      <c r="B661" s="101" t="s">
        <v>47</v>
      </c>
      <c r="C661" s="102">
        <v>78571</v>
      </c>
      <c r="D661" s="102">
        <v>24205</v>
      </c>
      <c r="E661" s="102"/>
      <c r="F661" s="102"/>
      <c r="G661" s="102">
        <v>300</v>
      </c>
      <c r="H661" s="102">
        <v>12300</v>
      </c>
      <c r="I661" s="102"/>
      <c r="J661" s="102"/>
      <c r="K661" s="102">
        <f>SUM(C661:J661)</f>
        <v>115376</v>
      </c>
      <c r="L661" s="3"/>
      <c r="M661" s="3"/>
      <c r="N661" s="3"/>
      <c r="O661" s="3"/>
      <c r="P661" s="3"/>
      <c r="Q661" s="3"/>
      <c r="R661" s="3"/>
    </row>
    <row r="662" spans="1:18" s="11" customFormat="1" ht="15" customHeight="1">
      <c r="A662" s="142"/>
      <c r="B662" s="143" t="s">
        <v>448</v>
      </c>
      <c r="C662" s="107"/>
      <c r="D662" s="107"/>
      <c r="E662" s="107"/>
      <c r="F662" s="107"/>
      <c r="G662" s="107"/>
      <c r="H662" s="107"/>
      <c r="I662" s="107"/>
      <c r="J662" s="107"/>
      <c r="K662" s="102">
        <f>SUM(C662:J662)</f>
        <v>0</v>
      </c>
      <c r="L662" s="3"/>
      <c r="M662" s="3"/>
      <c r="N662" s="3"/>
      <c r="O662" s="3"/>
      <c r="P662" s="3"/>
      <c r="Q662" s="3"/>
      <c r="R662" s="3"/>
    </row>
    <row r="663" spans="1:18" s="11" customFormat="1" ht="15" customHeight="1" thickBot="1">
      <c r="A663" s="134"/>
      <c r="B663" s="109" t="s">
        <v>596</v>
      </c>
      <c r="C663" s="110">
        <f>C661+C662</f>
        <v>78571</v>
      </c>
      <c r="D663" s="110">
        <f aca="true" t="shared" si="263" ref="D663:K663">D661+D662</f>
        <v>24205</v>
      </c>
      <c r="E663" s="110">
        <f t="shared" si="263"/>
        <v>0</v>
      </c>
      <c r="F663" s="110">
        <f t="shared" si="263"/>
        <v>0</v>
      </c>
      <c r="G663" s="110">
        <f t="shared" si="263"/>
        <v>300</v>
      </c>
      <c r="H663" s="110">
        <f t="shared" si="263"/>
        <v>12300</v>
      </c>
      <c r="I663" s="110">
        <f t="shared" si="263"/>
        <v>0</v>
      </c>
      <c r="J663" s="110">
        <f t="shared" si="263"/>
        <v>0</v>
      </c>
      <c r="K663" s="110">
        <f t="shared" si="263"/>
        <v>115376</v>
      </c>
      <c r="L663" s="3"/>
      <c r="M663" s="3"/>
      <c r="N663" s="3"/>
      <c r="O663" s="3"/>
      <c r="P663" s="3"/>
      <c r="Q663" s="3"/>
      <c r="R663" s="3"/>
    </row>
    <row r="664" spans="1:18" s="2" customFormat="1" ht="15" customHeight="1">
      <c r="A664" s="130"/>
      <c r="B664" s="101" t="s">
        <v>48</v>
      </c>
      <c r="C664" s="102">
        <v>338332</v>
      </c>
      <c r="D664" s="102">
        <v>104548</v>
      </c>
      <c r="E664" s="102"/>
      <c r="F664" s="102"/>
      <c r="G664" s="102">
        <v>137764</v>
      </c>
      <c r="H664" s="102">
        <v>15200</v>
      </c>
      <c r="I664" s="102"/>
      <c r="J664" s="102"/>
      <c r="K664" s="102">
        <f>SUM(C664:J664)</f>
        <v>595844</v>
      </c>
      <c r="L664" s="3"/>
      <c r="M664" s="3"/>
      <c r="N664" s="3"/>
      <c r="O664" s="3"/>
      <c r="P664" s="3"/>
      <c r="Q664" s="3"/>
      <c r="R664" s="3"/>
    </row>
    <row r="665" spans="1:18" s="11" customFormat="1" ht="15" customHeight="1">
      <c r="A665" s="142"/>
      <c r="B665" s="143" t="s">
        <v>448</v>
      </c>
      <c r="C665" s="107">
        <v>-12</v>
      </c>
      <c r="D665" s="107">
        <v>10481</v>
      </c>
      <c r="E665" s="107"/>
      <c r="F665" s="107"/>
      <c r="G665" s="107">
        <v>-10469</v>
      </c>
      <c r="H665" s="107"/>
      <c r="I665" s="107"/>
      <c r="J665" s="107"/>
      <c r="K665" s="102">
        <f>SUM(C665:J665)</f>
        <v>0</v>
      </c>
      <c r="L665" s="3"/>
      <c r="M665" s="3"/>
      <c r="N665" s="3"/>
      <c r="O665" s="3"/>
      <c r="P665" s="3"/>
      <c r="Q665" s="3"/>
      <c r="R665" s="3"/>
    </row>
    <row r="666" spans="1:18" s="11" customFormat="1" ht="18.75" customHeight="1" thickBot="1">
      <c r="A666" s="134"/>
      <c r="B666" s="109" t="s">
        <v>597</v>
      </c>
      <c r="C666" s="110">
        <f>C664+C665</f>
        <v>338320</v>
      </c>
      <c r="D666" s="110">
        <f aca="true" t="shared" si="264" ref="D666:K666">D664+D665</f>
        <v>115029</v>
      </c>
      <c r="E666" s="110">
        <f t="shared" si="264"/>
        <v>0</v>
      </c>
      <c r="F666" s="110">
        <f t="shared" si="264"/>
        <v>0</v>
      </c>
      <c r="G666" s="110">
        <f t="shared" si="264"/>
        <v>127295</v>
      </c>
      <c r="H666" s="110">
        <f t="shared" si="264"/>
        <v>15200</v>
      </c>
      <c r="I666" s="110">
        <f t="shared" si="264"/>
        <v>0</v>
      </c>
      <c r="J666" s="110">
        <f t="shared" si="264"/>
        <v>0</v>
      </c>
      <c r="K666" s="110">
        <f t="shared" si="264"/>
        <v>595844</v>
      </c>
      <c r="L666" s="3"/>
      <c r="M666" s="3"/>
      <c r="N666" s="3"/>
      <c r="O666" s="3"/>
      <c r="P666" s="3"/>
      <c r="Q666" s="3"/>
      <c r="R666" s="3"/>
    </row>
    <row r="667" spans="1:18" s="2" customFormat="1" ht="15" customHeight="1">
      <c r="A667" s="130"/>
      <c r="B667" s="101" t="s">
        <v>113</v>
      </c>
      <c r="C667" s="102"/>
      <c r="D667" s="102">
        <v>2000</v>
      </c>
      <c r="E667" s="102"/>
      <c r="F667" s="102"/>
      <c r="G667" s="102"/>
      <c r="H667" s="102"/>
      <c r="I667" s="102"/>
      <c r="J667" s="102"/>
      <c r="K667" s="102">
        <f>SUM(C667:J667)</f>
        <v>2000</v>
      </c>
      <c r="L667" s="3"/>
      <c r="M667" s="3"/>
      <c r="N667" s="3"/>
      <c r="O667" s="3"/>
      <c r="P667" s="3"/>
      <c r="Q667" s="3"/>
      <c r="R667" s="3"/>
    </row>
    <row r="668" spans="1:18" s="11" customFormat="1" ht="15" customHeight="1">
      <c r="A668" s="142"/>
      <c r="B668" s="143" t="s">
        <v>448</v>
      </c>
      <c r="C668" s="107"/>
      <c r="D668" s="107"/>
      <c r="E668" s="107"/>
      <c r="F668" s="107"/>
      <c r="G668" s="107"/>
      <c r="H668" s="107"/>
      <c r="I668" s="107"/>
      <c r="J668" s="107"/>
      <c r="K668" s="102">
        <f>SUM(C668:J668)</f>
        <v>0</v>
      </c>
      <c r="L668" s="3"/>
      <c r="M668" s="3"/>
      <c r="N668" s="3"/>
      <c r="O668" s="3"/>
      <c r="P668" s="3"/>
      <c r="Q668" s="3"/>
      <c r="R668" s="3"/>
    </row>
    <row r="669" spans="1:18" s="11" customFormat="1" ht="15" customHeight="1" thickBot="1">
      <c r="A669" s="134"/>
      <c r="B669" s="109" t="s">
        <v>598</v>
      </c>
      <c r="C669" s="110">
        <f>C667+C668</f>
        <v>0</v>
      </c>
      <c r="D669" s="110">
        <f aca="true" t="shared" si="265" ref="D669:K669">D667+D668</f>
        <v>2000</v>
      </c>
      <c r="E669" s="110">
        <f t="shared" si="265"/>
        <v>0</v>
      </c>
      <c r="F669" s="110">
        <f t="shared" si="265"/>
        <v>0</v>
      </c>
      <c r="G669" s="110">
        <f t="shared" si="265"/>
        <v>0</v>
      </c>
      <c r="H669" s="110">
        <f t="shared" si="265"/>
        <v>0</v>
      </c>
      <c r="I669" s="110">
        <f t="shared" si="265"/>
        <v>0</v>
      </c>
      <c r="J669" s="110">
        <f t="shared" si="265"/>
        <v>0</v>
      </c>
      <c r="K669" s="110">
        <f t="shared" si="265"/>
        <v>2000</v>
      </c>
      <c r="L669" s="3"/>
      <c r="M669" s="3"/>
      <c r="N669" s="3"/>
      <c r="O669" s="3"/>
      <c r="P669" s="3"/>
      <c r="Q669" s="3"/>
      <c r="R669" s="3"/>
    </row>
    <row r="670" spans="1:18" s="2" customFormat="1" ht="15" customHeight="1">
      <c r="A670" s="130"/>
      <c r="B670" s="101" t="s">
        <v>49</v>
      </c>
      <c r="C670" s="102">
        <v>151129</v>
      </c>
      <c r="D670" s="102">
        <v>53667</v>
      </c>
      <c r="E670" s="102"/>
      <c r="F670" s="102"/>
      <c r="G670" s="102">
        <v>11880</v>
      </c>
      <c r="H670" s="102">
        <v>13000</v>
      </c>
      <c r="I670" s="102"/>
      <c r="J670" s="102"/>
      <c r="K670" s="102">
        <f>SUM(C670:J670)</f>
        <v>229676</v>
      </c>
      <c r="L670" s="3"/>
      <c r="M670" s="3"/>
      <c r="N670" s="3"/>
      <c r="O670" s="3"/>
      <c r="P670" s="3"/>
      <c r="Q670" s="3"/>
      <c r="R670" s="3"/>
    </row>
    <row r="671" spans="1:18" s="11" customFormat="1" ht="15" customHeight="1">
      <c r="A671" s="142"/>
      <c r="B671" s="143" t="s">
        <v>448</v>
      </c>
      <c r="C671" s="107"/>
      <c r="D671" s="107"/>
      <c r="E671" s="107"/>
      <c r="F671" s="107"/>
      <c r="G671" s="107"/>
      <c r="H671" s="107"/>
      <c r="I671" s="107"/>
      <c r="J671" s="107"/>
      <c r="K671" s="102">
        <f>SUM(C671:J671)</f>
        <v>0</v>
      </c>
      <c r="L671" s="3"/>
      <c r="M671" s="3"/>
      <c r="N671" s="3"/>
      <c r="O671" s="3"/>
      <c r="P671" s="3"/>
      <c r="Q671" s="3"/>
      <c r="R671" s="3"/>
    </row>
    <row r="672" spans="1:18" s="11" customFormat="1" ht="15" customHeight="1" thickBot="1">
      <c r="A672" s="134"/>
      <c r="B672" s="109" t="s">
        <v>599</v>
      </c>
      <c r="C672" s="110">
        <f>C670+C671</f>
        <v>151129</v>
      </c>
      <c r="D672" s="110">
        <f aca="true" t="shared" si="266" ref="D672:K672">D670+D671</f>
        <v>53667</v>
      </c>
      <c r="E672" s="110">
        <f t="shared" si="266"/>
        <v>0</v>
      </c>
      <c r="F672" s="110">
        <f t="shared" si="266"/>
        <v>0</v>
      </c>
      <c r="G672" s="110">
        <f t="shared" si="266"/>
        <v>11880</v>
      </c>
      <c r="H672" s="110">
        <f t="shared" si="266"/>
        <v>13000</v>
      </c>
      <c r="I672" s="110">
        <f t="shared" si="266"/>
        <v>0</v>
      </c>
      <c r="J672" s="110">
        <f t="shared" si="266"/>
        <v>0</v>
      </c>
      <c r="K672" s="110">
        <f t="shared" si="266"/>
        <v>229676</v>
      </c>
      <c r="L672" s="3"/>
      <c r="M672" s="3"/>
      <c r="N672" s="3"/>
      <c r="O672" s="3"/>
      <c r="P672" s="3"/>
      <c r="Q672" s="3"/>
      <c r="R672" s="3"/>
    </row>
    <row r="673" spans="1:18" s="2" customFormat="1" ht="15" customHeight="1">
      <c r="A673" s="130"/>
      <c r="B673" s="101" t="s">
        <v>50</v>
      </c>
      <c r="C673" s="102">
        <v>160393</v>
      </c>
      <c r="D673" s="102">
        <v>64297</v>
      </c>
      <c r="E673" s="102"/>
      <c r="F673" s="102"/>
      <c r="G673" s="102">
        <v>1230</v>
      </c>
      <c r="H673" s="102">
        <v>8050</v>
      </c>
      <c r="I673" s="102"/>
      <c r="J673" s="102"/>
      <c r="K673" s="102">
        <f>SUM(C673:J673)</f>
        <v>233970</v>
      </c>
      <c r="L673" s="3"/>
      <c r="M673" s="3"/>
      <c r="N673" s="3"/>
      <c r="O673" s="3"/>
      <c r="P673" s="3"/>
      <c r="Q673" s="3"/>
      <c r="R673" s="3"/>
    </row>
    <row r="674" spans="1:18" s="11" customFormat="1" ht="15" customHeight="1">
      <c r="A674" s="142"/>
      <c r="B674" s="143" t="s">
        <v>448</v>
      </c>
      <c r="C674" s="107"/>
      <c r="D674" s="107"/>
      <c r="E674" s="107"/>
      <c r="F674" s="107"/>
      <c r="G674" s="107"/>
      <c r="H674" s="107"/>
      <c r="I674" s="107"/>
      <c r="J674" s="107"/>
      <c r="K674" s="102">
        <f>SUM(C674:J674)</f>
        <v>0</v>
      </c>
      <c r="L674" s="3"/>
      <c r="M674" s="3"/>
      <c r="N674" s="3"/>
      <c r="O674" s="3"/>
      <c r="P674" s="3"/>
      <c r="Q674" s="3"/>
      <c r="R674" s="3"/>
    </row>
    <row r="675" spans="1:18" s="11" customFormat="1" ht="15" customHeight="1" thickBot="1">
      <c r="A675" s="134"/>
      <c r="B675" s="109" t="s">
        <v>600</v>
      </c>
      <c r="C675" s="110">
        <f>C673+C674</f>
        <v>160393</v>
      </c>
      <c r="D675" s="110">
        <f aca="true" t="shared" si="267" ref="D675:K675">D673+D674</f>
        <v>64297</v>
      </c>
      <c r="E675" s="110">
        <f t="shared" si="267"/>
        <v>0</v>
      </c>
      <c r="F675" s="110">
        <f t="shared" si="267"/>
        <v>0</v>
      </c>
      <c r="G675" s="110">
        <f t="shared" si="267"/>
        <v>1230</v>
      </c>
      <c r="H675" s="110">
        <f t="shared" si="267"/>
        <v>8050</v>
      </c>
      <c r="I675" s="110">
        <f t="shared" si="267"/>
        <v>0</v>
      </c>
      <c r="J675" s="110">
        <f t="shared" si="267"/>
        <v>0</v>
      </c>
      <c r="K675" s="110">
        <f t="shared" si="267"/>
        <v>233970</v>
      </c>
      <c r="L675" s="3"/>
      <c r="M675" s="3"/>
      <c r="N675" s="3"/>
      <c r="O675" s="3"/>
      <c r="P675" s="3"/>
      <c r="Q675" s="3"/>
      <c r="R675" s="3"/>
    </row>
    <row r="676" spans="1:18" s="2" customFormat="1" ht="15" customHeight="1">
      <c r="A676" s="130"/>
      <c r="B676" s="101" t="s">
        <v>51</v>
      </c>
      <c r="C676" s="102">
        <v>196507</v>
      </c>
      <c r="D676" s="102">
        <v>74055</v>
      </c>
      <c r="E676" s="102"/>
      <c r="F676" s="102"/>
      <c r="G676" s="102">
        <v>4020</v>
      </c>
      <c r="H676" s="102">
        <v>12170</v>
      </c>
      <c r="I676" s="102"/>
      <c r="J676" s="102"/>
      <c r="K676" s="102">
        <f>SUM(C676:J676)</f>
        <v>286752</v>
      </c>
      <c r="L676" s="3"/>
      <c r="M676" s="3"/>
      <c r="N676" s="3"/>
      <c r="O676" s="3"/>
      <c r="P676" s="3"/>
      <c r="Q676" s="3"/>
      <c r="R676" s="3"/>
    </row>
    <row r="677" spans="1:18" s="11" customFormat="1" ht="15" customHeight="1">
      <c r="A677" s="142"/>
      <c r="B677" s="143" t="s">
        <v>448</v>
      </c>
      <c r="C677" s="107"/>
      <c r="D677" s="107"/>
      <c r="E677" s="107"/>
      <c r="F677" s="107"/>
      <c r="G677" s="107"/>
      <c r="H677" s="107"/>
      <c r="I677" s="107"/>
      <c r="J677" s="107"/>
      <c r="K677" s="102">
        <f>SUM(C677:J677)</f>
        <v>0</v>
      </c>
      <c r="L677" s="3"/>
      <c r="M677" s="3"/>
      <c r="N677" s="3"/>
      <c r="O677" s="3"/>
      <c r="P677" s="3"/>
      <c r="Q677" s="3"/>
      <c r="R677" s="3"/>
    </row>
    <row r="678" spans="1:18" s="11" customFormat="1" ht="15" customHeight="1" thickBot="1">
      <c r="A678" s="134"/>
      <c r="B678" s="109" t="s">
        <v>601</v>
      </c>
      <c r="C678" s="110">
        <f>C676+C677</f>
        <v>196507</v>
      </c>
      <c r="D678" s="110">
        <f aca="true" t="shared" si="268" ref="D678:K678">D676+D677</f>
        <v>74055</v>
      </c>
      <c r="E678" s="110">
        <f t="shared" si="268"/>
        <v>0</v>
      </c>
      <c r="F678" s="110">
        <f t="shared" si="268"/>
        <v>0</v>
      </c>
      <c r="G678" s="110">
        <f t="shared" si="268"/>
        <v>4020</v>
      </c>
      <c r="H678" s="110">
        <f t="shared" si="268"/>
        <v>12170</v>
      </c>
      <c r="I678" s="110">
        <f t="shared" si="268"/>
        <v>0</v>
      </c>
      <c r="J678" s="110">
        <f t="shared" si="268"/>
        <v>0</v>
      </c>
      <c r="K678" s="110">
        <f t="shared" si="268"/>
        <v>286752</v>
      </c>
      <c r="L678" s="3"/>
      <c r="M678" s="3"/>
      <c r="N678" s="3"/>
      <c r="O678" s="3"/>
      <c r="P678" s="3"/>
      <c r="Q678" s="3"/>
      <c r="R678" s="3"/>
    </row>
    <row r="679" spans="1:18" ht="15" customHeight="1">
      <c r="A679" s="130"/>
      <c r="B679" s="101" t="s">
        <v>52</v>
      </c>
      <c r="C679" s="102">
        <v>248884</v>
      </c>
      <c r="D679" s="102">
        <v>82398</v>
      </c>
      <c r="E679" s="102"/>
      <c r="F679" s="102"/>
      <c r="G679" s="102">
        <v>1450</v>
      </c>
      <c r="H679" s="102">
        <v>7250</v>
      </c>
      <c r="I679" s="102"/>
      <c r="J679" s="102"/>
      <c r="K679" s="102">
        <f>SUM(C679:J679)</f>
        <v>339982</v>
      </c>
      <c r="L679" s="3"/>
      <c r="M679" s="3"/>
      <c r="N679" s="3"/>
      <c r="O679" s="3"/>
      <c r="P679" s="3"/>
      <c r="Q679" s="3"/>
      <c r="R679" s="3"/>
    </row>
    <row r="680" spans="1:18" s="11" customFormat="1" ht="15" customHeight="1">
      <c r="A680" s="142"/>
      <c r="B680" s="143" t="s">
        <v>448</v>
      </c>
      <c r="C680" s="107"/>
      <c r="D680" s="107"/>
      <c r="E680" s="107"/>
      <c r="F680" s="107"/>
      <c r="G680" s="107"/>
      <c r="H680" s="107"/>
      <c r="I680" s="107"/>
      <c r="J680" s="107"/>
      <c r="K680" s="102">
        <f>SUM(C680:J680)</f>
        <v>0</v>
      </c>
      <c r="L680" s="3"/>
      <c r="M680" s="3"/>
      <c r="N680" s="3"/>
      <c r="O680" s="3"/>
      <c r="P680" s="3"/>
      <c r="Q680" s="3"/>
      <c r="R680" s="3"/>
    </row>
    <row r="681" spans="1:18" s="11" customFormat="1" ht="15" customHeight="1" thickBot="1">
      <c r="A681" s="134"/>
      <c r="B681" s="109" t="s">
        <v>602</v>
      </c>
      <c r="C681" s="110">
        <f>C679+C680</f>
        <v>248884</v>
      </c>
      <c r="D681" s="110">
        <f aca="true" t="shared" si="269" ref="D681:K681">D679+D680</f>
        <v>82398</v>
      </c>
      <c r="E681" s="110">
        <f t="shared" si="269"/>
        <v>0</v>
      </c>
      <c r="F681" s="110">
        <f t="shared" si="269"/>
        <v>0</v>
      </c>
      <c r="G681" s="110">
        <f t="shared" si="269"/>
        <v>1450</v>
      </c>
      <c r="H681" s="110">
        <f t="shared" si="269"/>
        <v>7250</v>
      </c>
      <c r="I681" s="110">
        <f t="shared" si="269"/>
        <v>0</v>
      </c>
      <c r="J681" s="110">
        <f t="shared" si="269"/>
        <v>0</v>
      </c>
      <c r="K681" s="110">
        <f t="shared" si="269"/>
        <v>339982</v>
      </c>
      <c r="L681" s="3"/>
      <c r="M681" s="3"/>
      <c r="N681" s="3"/>
      <c r="O681" s="3"/>
      <c r="P681" s="3"/>
      <c r="Q681" s="3"/>
      <c r="R681" s="3"/>
    </row>
    <row r="682" spans="1:18" ht="15" customHeight="1">
      <c r="A682" s="130" t="s">
        <v>39</v>
      </c>
      <c r="B682" s="130" t="s">
        <v>377</v>
      </c>
      <c r="C682" s="102"/>
      <c r="D682" s="102"/>
      <c r="E682" s="102"/>
      <c r="F682" s="102"/>
      <c r="G682" s="102">
        <v>50000</v>
      </c>
      <c r="H682" s="102"/>
      <c r="I682" s="102"/>
      <c r="J682" s="102"/>
      <c r="K682" s="102">
        <f>SUM(C682:J682)</f>
        <v>50000</v>
      </c>
      <c r="L682" s="3"/>
      <c r="M682" s="3"/>
      <c r="N682" s="3"/>
      <c r="O682" s="3"/>
      <c r="P682" s="3"/>
      <c r="Q682" s="3"/>
      <c r="R682" s="3"/>
    </row>
    <row r="683" spans="1:18" s="11" customFormat="1" ht="15" customHeight="1">
      <c r="A683" s="142"/>
      <c r="B683" s="143" t="s">
        <v>448</v>
      </c>
      <c r="C683" s="107"/>
      <c r="D683" s="107"/>
      <c r="E683" s="107"/>
      <c r="F683" s="107"/>
      <c r="G683" s="107"/>
      <c r="H683" s="107"/>
      <c r="I683" s="107"/>
      <c r="J683" s="107"/>
      <c r="K683" s="102">
        <f>SUM(C683:J683)</f>
        <v>0</v>
      </c>
      <c r="L683" s="3"/>
      <c r="M683" s="3"/>
      <c r="N683" s="3"/>
      <c r="O683" s="3"/>
      <c r="P683" s="3"/>
      <c r="Q683" s="3"/>
      <c r="R683" s="3"/>
    </row>
    <row r="684" spans="1:18" s="11" customFormat="1" ht="15" customHeight="1" thickBot="1">
      <c r="A684" s="134"/>
      <c r="B684" s="134" t="s">
        <v>603</v>
      </c>
      <c r="C684" s="110">
        <f>C682+C683</f>
        <v>0</v>
      </c>
      <c r="D684" s="110">
        <f aca="true" t="shared" si="270" ref="D684:K684">D682+D683</f>
        <v>0</v>
      </c>
      <c r="E684" s="110">
        <f t="shared" si="270"/>
        <v>0</v>
      </c>
      <c r="F684" s="110">
        <f t="shared" si="270"/>
        <v>0</v>
      </c>
      <c r="G684" s="110">
        <f t="shared" si="270"/>
        <v>50000</v>
      </c>
      <c r="H684" s="110">
        <f t="shared" si="270"/>
        <v>0</v>
      </c>
      <c r="I684" s="110">
        <f t="shared" si="270"/>
        <v>0</v>
      </c>
      <c r="J684" s="110">
        <f t="shared" si="270"/>
        <v>0</v>
      </c>
      <c r="K684" s="110">
        <f t="shared" si="270"/>
        <v>50000</v>
      </c>
      <c r="L684" s="3"/>
      <c r="M684" s="3"/>
      <c r="N684" s="3"/>
      <c r="O684" s="3"/>
      <c r="P684" s="3"/>
      <c r="Q684" s="3"/>
      <c r="R684" s="3"/>
    </row>
    <row r="685" spans="1:18" s="2" customFormat="1" ht="15" customHeight="1">
      <c r="A685" s="130" t="s">
        <v>39</v>
      </c>
      <c r="B685" s="130" t="s">
        <v>363</v>
      </c>
      <c r="C685" s="259"/>
      <c r="D685" s="102">
        <v>9630</v>
      </c>
      <c r="E685" s="102"/>
      <c r="F685" s="102"/>
      <c r="G685" s="259"/>
      <c r="H685" s="102"/>
      <c r="I685" s="102"/>
      <c r="J685" s="102"/>
      <c r="K685" s="102">
        <f>SUM(C685:J685)</f>
        <v>9630</v>
      </c>
      <c r="L685" s="3"/>
      <c r="M685" s="3"/>
      <c r="N685" s="3"/>
      <c r="O685" s="3"/>
      <c r="P685" s="3"/>
      <c r="Q685" s="3"/>
      <c r="R685" s="3"/>
    </row>
    <row r="686" spans="1:18" s="11" customFormat="1" ht="15" customHeight="1">
      <c r="A686" s="142"/>
      <c r="B686" s="143" t="s">
        <v>448</v>
      </c>
      <c r="C686" s="260"/>
      <c r="D686" s="107"/>
      <c r="E686" s="107"/>
      <c r="F686" s="107"/>
      <c r="G686" s="260"/>
      <c r="H686" s="107"/>
      <c r="I686" s="107"/>
      <c r="J686" s="107"/>
      <c r="K686" s="102">
        <f>SUM(C686:J686)</f>
        <v>0</v>
      </c>
      <c r="L686" s="3"/>
      <c r="M686" s="3"/>
      <c r="N686" s="3"/>
      <c r="O686" s="3"/>
      <c r="P686" s="3"/>
      <c r="Q686" s="3"/>
      <c r="R686" s="3"/>
    </row>
    <row r="687" spans="1:18" s="11" customFormat="1" ht="15" customHeight="1" thickBot="1">
      <c r="A687" s="134"/>
      <c r="B687" s="134" t="s">
        <v>604</v>
      </c>
      <c r="C687" s="146">
        <f>C685+C686</f>
        <v>0</v>
      </c>
      <c r="D687" s="146">
        <f aca="true" t="shared" si="271" ref="D687:K687">D685+D686</f>
        <v>9630</v>
      </c>
      <c r="E687" s="146">
        <f t="shared" si="271"/>
        <v>0</v>
      </c>
      <c r="F687" s="146">
        <f t="shared" si="271"/>
        <v>0</v>
      </c>
      <c r="G687" s="146">
        <f t="shared" si="271"/>
        <v>0</v>
      </c>
      <c r="H687" s="146">
        <f t="shared" si="271"/>
        <v>0</v>
      </c>
      <c r="I687" s="146">
        <f t="shared" si="271"/>
        <v>0</v>
      </c>
      <c r="J687" s="146">
        <f t="shared" si="271"/>
        <v>0</v>
      </c>
      <c r="K687" s="146">
        <f t="shared" si="271"/>
        <v>9630</v>
      </c>
      <c r="L687" s="3"/>
      <c r="M687" s="3"/>
      <c r="N687" s="3"/>
      <c r="O687" s="3"/>
      <c r="P687" s="3"/>
      <c r="Q687" s="3"/>
      <c r="R687" s="3"/>
    </row>
    <row r="688" spans="1:18" ht="15" customHeight="1">
      <c r="A688" s="130" t="s">
        <v>39</v>
      </c>
      <c r="B688" s="130" t="s">
        <v>364</v>
      </c>
      <c r="C688" s="144">
        <v>55854</v>
      </c>
      <c r="D688" s="102"/>
      <c r="E688" s="102"/>
      <c r="F688" s="102"/>
      <c r="G688" s="148">
        <v>46233</v>
      </c>
      <c r="H688" s="102"/>
      <c r="I688" s="102"/>
      <c r="J688" s="102"/>
      <c r="K688" s="102">
        <f>SUM(C688:J688)</f>
        <v>102087</v>
      </c>
      <c r="L688" s="3"/>
      <c r="M688" s="3"/>
      <c r="N688" s="3"/>
      <c r="O688" s="3"/>
      <c r="P688" s="3"/>
      <c r="Q688" s="3"/>
      <c r="R688" s="3"/>
    </row>
    <row r="689" spans="1:18" s="11" customFormat="1" ht="15" customHeight="1">
      <c r="A689" s="142"/>
      <c r="B689" s="143" t="s">
        <v>448</v>
      </c>
      <c r="C689" s="145">
        <v>52862</v>
      </c>
      <c r="D689" s="107"/>
      <c r="E689" s="107"/>
      <c r="F689" s="107"/>
      <c r="G689" s="145"/>
      <c r="H689" s="107"/>
      <c r="I689" s="107"/>
      <c r="J689" s="107"/>
      <c r="K689" s="102">
        <f>SUM(C689:J689)</f>
        <v>52862</v>
      </c>
      <c r="L689" s="3"/>
      <c r="M689" s="3"/>
      <c r="N689" s="3"/>
      <c r="O689" s="3"/>
      <c r="P689" s="3"/>
      <c r="Q689" s="3"/>
      <c r="R689" s="3"/>
    </row>
    <row r="690" spans="1:18" s="11" customFormat="1" ht="15" customHeight="1" thickBot="1">
      <c r="A690" s="134"/>
      <c r="B690" s="134" t="s">
        <v>605</v>
      </c>
      <c r="C690" s="146">
        <f>C688+C689</f>
        <v>108716</v>
      </c>
      <c r="D690" s="146">
        <f aca="true" t="shared" si="272" ref="D690:K690">D688+D689</f>
        <v>0</v>
      </c>
      <c r="E690" s="146">
        <f t="shared" si="272"/>
        <v>0</v>
      </c>
      <c r="F690" s="146">
        <f t="shared" si="272"/>
        <v>0</v>
      </c>
      <c r="G690" s="146">
        <f t="shared" si="272"/>
        <v>46233</v>
      </c>
      <c r="H690" s="146">
        <f t="shared" si="272"/>
        <v>0</v>
      </c>
      <c r="I690" s="146">
        <f t="shared" si="272"/>
        <v>0</v>
      </c>
      <c r="J690" s="146">
        <f t="shared" si="272"/>
        <v>0</v>
      </c>
      <c r="K690" s="146">
        <f t="shared" si="272"/>
        <v>154949</v>
      </c>
      <c r="L690" s="3"/>
      <c r="M690" s="3"/>
      <c r="N690" s="3"/>
      <c r="O690" s="3"/>
      <c r="P690" s="3"/>
      <c r="Q690" s="3"/>
      <c r="R690" s="3"/>
    </row>
    <row r="691" spans="1:18" s="11" customFormat="1" ht="15" customHeight="1">
      <c r="A691" s="261" t="s">
        <v>39</v>
      </c>
      <c r="B691" s="261" t="s">
        <v>861</v>
      </c>
      <c r="C691" s="275"/>
      <c r="D691" s="275"/>
      <c r="E691" s="275"/>
      <c r="F691" s="275"/>
      <c r="G691" s="275"/>
      <c r="H691" s="275"/>
      <c r="I691" s="275"/>
      <c r="J691" s="275"/>
      <c r="K691" s="275">
        <f>SUM(C691:J691)</f>
        <v>0</v>
      </c>
      <c r="L691" s="3"/>
      <c r="M691" s="3"/>
      <c r="N691" s="3"/>
      <c r="O691" s="3"/>
      <c r="P691" s="3"/>
      <c r="Q691" s="3"/>
      <c r="R691" s="3"/>
    </row>
    <row r="692" spans="1:18" s="11" customFormat="1" ht="15" customHeight="1">
      <c r="A692" s="142"/>
      <c r="B692" s="143" t="s">
        <v>448</v>
      </c>
      <c r="C692" s="145">
        <v>6500</v>
      </c>
      <c r="D692" s="145"/>
      <c r="E692" s="145"/>
      <c r="F692" s="145"/>
      <c r="G692" s="145"/>
      <c r="H692" s="145"/>
      <c r="I692" s="145"/>
      <c r="J692" s="145"/>
      <c r="K692" s="144">
        <f>SUM(C692:J692)</f>
        <v>6500</v>
      </c>
      <c r="L692" s="3"/>
      <c r="M692" s="3"/>
      <c r="N692" s="3"/>
      <c r="O692" s="3"/>
      <c r="P692" s="3"/>
      <c r="Q692" s="3"/>
      <c r="R692" s="3"/>
    </row>
    <row r="693" spans="1:18" s="11" customFormat="1" ht="27.75" customHeight="1" thickBot="1">
      <c r="A693" s="134"/>
      <c r="B693" s="134" t="s">
        <v>862</v>
      </c>
      <c r="C693" s="146">
        <f>C691+C692</f>
        <v>6500</v>
      </c>
      <c r="D693" s="146">
        <f aca="true" t="shared" si="273" ref="D693:K693">D691+D692</f>
        <v>0</v>
      </c>
      <c r="E693" s="146">
        <f t="shared" si="273"/>
        <v>0</v>
      </c>
      <c r="F693" s="146">
        <f t="shared" si="273"/>
        <v>0</v>
      </c>
      <c r="G693" s="146">
        <f t="shared" si="273"/>
        <v>0</v>
      </c>
      <c r="H693" s="146">
        <f t="shared" si="273"/>
        <v>0</v>
      </c>
      <c r="I693" s="146">
        <f t="shared" si="273"/>
        <v>0</v>
      </c>
      <c r="J693" s="146">
        <f t="shared" si="273"/>
        <v>0</v>
      </c>
      <c r="K693" s="146">
        <f t="shared" si="273"/>
        <v>6500</v>
      </c>
      <c r="L693" s="3"/>
      <c r="M693" s="3"/>
      <c r="N693" s="3"/>
      <c r="O693" s="3"/>
      <c r="P693" s="3"/>
      <c r="Q693" s="3"/>
      <c r="R693" s="3"/>
    </row>
    <row r="694" spans="1:18" s="11" customFormat="1" ht="15" customHeight="1">
      <c r="A694" s="130" t="s">
        <v>39</v>
      </c>
      <c r="B694" s="130" t="s">
        <v>376</v>
      </c>
      <c r="C694" s="148"/>
      <c r="D694" s="144">
        <v>1000</v>
      </c>
      <c r="E694" s="102"/>
      <c r="F694" s="102"/>
      <c r="G694" s="102"/>
      <c r="H694" s="102"/>
      <c r="I694" s="102"/>
      <c r="J694" s="102"/>
      <c r="K694" s="102">
        <f>SUM(C694:J694)</f>
        <v>1000</v>
      </c>
      <c r="L694" s="3"/>
      <c r="M694" s="3"/>
      <c r="N694" s="3"/>
      <c r="O694" s="3"/>
      <c r="P694" s="3"/>
      <c r="Q694" s="3"/>
      <c r="R694" s="3"/>
    </row>
    <row r="695" spans="1:18" s="11" customFormat="1" ht="15" customHeight="1">
      <c r="A695" s="142"/>
      <c r="B695" s="143" t="s">
        <v>448</v>
      </c>
      <c r="C695" s="145"/>
      <c r="D695" s="145"/>
      <c r="E695" s="107"/>
      <c r="F695" s="107"/>
      <c r="G695" s="107"/>
      <c r="H695" s="107"/>
      <c r="I695" s="107"/>
      <c r="J695" s="107"/>
      <c r="K695" s="102">
        <f>SUM(C695:J695)</f>
        <v>0</v>
      </c>
      <c r="L695" s="3"/>
      <c r="M695" s="3"/>
      <c r="N695" s="3"/>
      <c r="O695" s="3"/>
      <c r="P695" s="3"/>
      <c r="Q695" s="3"/>
      <c r="R695" s="3"/>
    </row>
    <row r="696" spans="1:18" s="11" customFormat="1" ht="28.5" customHeight="1" thickBot="1">
      <c r="A696" s="134"/>
      <c r="B696" s="134" t="s">
        <v>606</v>
      </c>
      <c r="C696" s="146">
        <f>C694+C695</f>
        <v>0</v>
      </c>
      <c r="D696" s="146">
        <f aca="true" t="shared" si="274" ref="D696:K696">D694+D695</f>
        <v>1000</v>
      </c>
      <c r="E696" s="146">
        <f t="shared" si="274"/>
        <v>0</v>
      </c>
      <c r="F696" s="146">
        <f t="shared" si="274"/>
        <v>0</v>
      </c>
      <c r="G696" s="146">
        <f t="shared" si="274"/>
        <v>0</v>
      </c>
      <c r="H696" s="146">
        <f t="shared" si="274"/>
        <v>0</v>
      </c>
      <c r="I696" s="146">
        <f t="shared" si="274"/>
        <v>0</v>
      </c>
      <c r="J696" s="146">
        <f t="shared" si="274"/>
        <v>0</v>
      </c>
      <c r="K696" s="146">
        <f t="shared" si="274"/>
        <v>1000</v>
      </c>
      <c r="L696" s="3"/>
      <c r="M696" s="3"/>
      <c r="N696" s="3"/>
      <c r="O696" s="3"/>
      <c r="P696" s="3"/>
      <c r="Q696" s="3"/>
      <c r="R696" s="3"/>
    </row>
    <row r="697" spans="1:18" ht="39.75" customHeight="1">
      <c r="A697" s="130" t="s">
        <v>39</v>
      </c>
      <c r="B697" s="261" t="s">
        <v>739</v>
      </c>
      <c r="C697" s="144"/>
      <c r="D697" s="144">
        <v>3097</v>
      </c>
      <c r="E697" s="144"/>
      <c r="F697" s="144"/>
      <c r="G697" s="144"/>
      <c r="H697" s="144"/>
      <c r="I697" s="144"/>
      <c r="J697" s="144"/>
      <c r="K697" s="102">
        <f>SUM(C697:J697)</f>
        <v>3097</v>
      </c>
      <c r="L697" s="3"/>
      <c r="M697" s="3"/>
      <c r="N697" s="3"/>
      <c r="O697" s="3"/>
      <c r="P697" s="3"/>
      <c r="Q697" s="3"/>
      <c r="R697" s="3"/>
    </row>
    <row r="698" spans="1:18" s="11" customFormat="1" ht="15" customHeight="1">
      <c r="A698" s="258"/>
      <c r="B698" s="106" t="s">
        <v>448</v>
      </c>
      <c r="C698" s="262">
        <v>150</v>
      </c>
      <c r="D698" s="262">
        <v>2842</v>
      </c>
      <c r="E698" s="262"/>
      <c r="F698" s="262"/>
      <c r="G698" s="262"/>
      <c r="H698" s="262"/>
      <c r="I698" s="262"/>
      <c r="J698" s="262"/>
      <c r="K698" s="102">
        <f>SUM(C698:J698)</f>
        <v>2992</v>
      </c>
      <c r="L698" s="3"/>
      <c r="M698" s="3"/>
      <c r="N698" s="3"/>
      <c r="O698" s="3"/>
      <c r="P698" s="3"/>
      <c r="Q698" s="3"/>
      <c r="R698" s="3"/>
    </row>
    <row r="699" spans="1:18" s="11" customFormat="1" ht="44.25" customHeight="1" thickBot="1">
      <c r="A699" s="134"/>
      <c r="B699" s="134" t="s">
        <v>740</v>
      </c>
      <c r="C699" s="146">
        <f>C697+C698</f>
        <v>150</v>
      </c>
      <c r="D699" s="146">
        <f aca="true" t="shared" si="275" ref="D699:K699">D697+D698</f>
        <v>5939</v>
      </c>
      <c r="E699" s="146">
        <f t="shared" si="275"/>
        <v>0</v>
      </c>
      <c r="F699" s="146">
        <f t="shared" si="275"/>
        <v>0</v>
      </c>
      <c r="G699" s="146">
        <f t="shared" si="275"/>
        <v>0</v>
      </c>
      <c r="H699" s="146">
        <f t="shared" si="275"/>
        <v>0</v>
      </c>
      <c r="I699" s="146">
        <f t="shared" si="275"/>
        <v>0</v>
      </c>
      <c r="J699" s="146">
        <f t="shared" si="275"/>
        <v>0</v>
      </c>
      <c r="K699" s="146">
        <f t="shared" si="275"/>
        <v>6089</v>
      </c>
      <c r="L699" s="3"/>
      <c r="M699" s="3"/>
      <c r="N699" s="3"/>
      <c r="O699" s="3"/>
      <c r="P699" s="3"/>
      <c r="Q699" s="3"/>
      <c r="R699" s="3"/>
    </row>
    <row r="700" spans="1:18" s="11" customFormat="1" ht="40.5" customHeight="1">
      <c r="A700" s="261" t="s">
        <v>39</v>
      </c>
      <c r="B700" s="263" t="s">
        <v>658</v>
      </c>
      <c r="C700" s="264"/>
      <c r="D700" s="264">
        <v>3113</v>
      </c>
      <c r="E700" s="264"/>
      <c r="F700" s="264"/>
      <c r="G700" s="264"/>
      <c r="H700" s="264"/>
      <c r="I700" s="264"/>
      <c r="J700" s="264"/>
      <c r="K700" s="264">
        <f>SUM(C700:J700)</f>
        <v>3113</v>
      </c>
      <c r="L700" s="3"/>
      <c r="M700" s="3"/>
      <c r="N700" s="3"/>
      <c r="O700" s="3"/>
      <c r="P700" s="3"/>
      <c r="Q700" s="3"/>
      <c r="R700" s="3"/>
    </row>
    <row r="701" spans="1:18" s="11" customFormat="1" ht="15" customHeight="1">
      <c r="A701" s="265"/>
      <c r="B701" s="143" t="s">
        <v>448</v>
      </c>
      <c r="C701" s="266"/>
      <c r="D701" s="266">
        <v>1037</v>
      </c>
      <c r="E701" s="266"/>
      <c r="F701" s="266"/>
      <c r="G701" s="266"/>
      <c r="H701" s="266"/>
      <c r="I701" s="266"/>
      <c r="J701" s="266"/>
      <c r="K701" s="267">
        <f>SUM(C701:J701)</f>
        <v>1037</v>
      </c>
      <c r="L701" s="3"/>
      <c r="M701" s="3"/>
      <c r="N701" s="3"/>
      <c r="O701" s="3"/>
      <c r="P701" s="3"/>
      <c r="Q701" s="3"/>
      <c r="R701" s="3"/>
    </row>
    <row r="702" spans="1:18" s="11" customFormat="1" ht="43.5" customHeight="1" thickBot="1">
      <c r="A702" s="172"/>
      <c r="B702" s="268" t="s">
        <v>661</v>
      </c>
      <c r="C702" s="269">
        <f>C700+C701</f>
        <v>0</v>
      </c>
      <c r="D702" s="269">
        <f aca="true" t="shared" si="276" ref="D702:K702">D700+D701</f>
        <v>4150</v>
      </c>
      <c r="E702" s="269">
        <f t="shared" si="276"/>
        <v>0</v>
      </c>
      <c r="F702" s="269">
        <f t="shared" si="276"/>
        <v>0</v>
      </c>
      <c r="G702" s="269">
        <f t="shared" si="276"/>
        <v>0</v>
      </c>
      <c r="H702" s="269">
        <f t="shared" si="276"/>
        <v>0</v>
      </c>
      <c r="I702" s="269">
        <f t="shared" si="276"/>
        <v>0</v>
      </c>
      <c r="J702" s="269">
        <f t="shared" si="276"/>
        <v>0</v>
      </c>
      <c r="K702" s="269">
        <f t="shared" si="276"/>
        <v>4150</v>
      </c>
      <c r="L702" s="3"/>
      <c r="M702" s="3"/>
      <c r="N702" s="3"/>
      <c r="O702" s="3"/>
      <c r="P702" s="3"/>
      <c r="Q702" s="3"/>
      <c r="R702" s="3"/>
    </row>
    <row r="703" spans="1:18" ht="16.5" customHeight="1">
      <c r="A703" s="130" t="s">
        <v>39</v>
      </c>
      <c r="B703" s="51" t="s">
        <v>741</v>
      </c>
      <c r="C703" s="267"/>
      <c r="D703" s="267">
        <v>5570</v>
      </c>
      <c r="E703" s="267"/>
      <c r="F703" s="267"/>
      <c r="G703" s="267"/>
      <c r="H703" s="267"/>
      <c r="I703" s="267"/>
      <c r="J703" s="267"/>
      <c r="K703" s="267">
        <f>SUM(C703:J703)</f>
        <v>5570</v>
      </c>
      <c r="L703" s="3"/>
      <c r="M703" s="3"/>
      <c r="N703" s="3"/>
      <c r="O703" s="3"/>
      <c r="P703" s="3"/>
      <c r="Q703" s="3"/>
      <c r="R703" s="3"/>
    </row>
    <row r="704" spans="1:18" s="11" customFormat="1" ht="15" customHeight="1">
      <c r="A704" s="265"/>
      <c r="B704" s="143" t="s">
        <v>448</v>
      </c>
      <c r="C704" s="266"/>
      <c r="D704" s="266"/>
      <c r="E704" s="266"/>
      <c r="F704" s="266"/>
      <c r="G704" s="266"/>
      <c r="H704" s="266"/>
      <c r="I704" s="266"/>
      <c r="J704" s="266"/>
      <c r="K704" s="267">
        <f>SUM(C704:J704)</f>
        <v>0</v>
      </c>
      <c r="L704" s="3"/>
      <c r="M704" s="3"/>
      <c r="N704" s="3"/>
      <c r="O704" s="3"/>
      <c r="P704" s="3"/>
      <c r="Q704" s="3"/>
      <c r="R704" s="3"/>
    </row>
    <row r="705" spans="1:18" s="11" customFormat="1" ht="28.5" customHeight="1" thickBot="1">
      <c r="A705" s="172"/>
      <c r="B705" s="270" t="s">
        <v>742</v>
      </c>
      <c r="C705" s="269">
        <f>C703+C704</f>
        <v>0</v>
      </c>
      <c r="D705" s="269">
        <f aca="true" t="shared" si="277" ref="D705:K705">D703+D704</f>
        <v>5570</v>
      </c>
      <c r="E705" s="269">
        <f t="shared" si="277"/>
        <v>0</v>
      </c>
      <c r="F705" s="269">
        <f t="shared" si="277"/>
        <v>0</v>
      </c>
      <c r="G705" s="269">
        <f t="shared" si="277"/>
        <v>0</v>
      </c>
      <c r="H705" s="269">
        <f t="shared" si="277"/>
        <v>0</v>
      </c>
      <c r="I705" s="269">
        <f t="shared" si="277"/>
        <v>0</v>
      </c>
      <c r="J705" s="269">
        <f t="shared" si="277"/>
        <v>0</v>
      </c>
      <c r="K705" s="269">
        <f t="shared" si="277"/>
        <v>5570</v>
      </c>
      <c r="L705" s="3"/>
      <c r="M705" s="3"/>
      <c r="N705" s="3"/>
      <c r="O705" s="3"/>
      <c r="P705" s="3"/>
      <c r="Q705" s="3"/>
      <c r="R705" s="3"/>
    </row>
    <row r="706" spans="1:18" ht="15" customHeight="1">
      <c r="A706" s="130" t="s">
        <v>39</v>
      </c>
      <c r="B706" s="271" t="s">
        <v>659</v>
      </c>
      <c r="C706" s="267"/>
      <c r="D706" s="267">
        <v>3532</v>
      </c>
      <c r="E706" s="267"/>
      <c r="F706" s="267"/>
      <c r="G706" s="267"/>
      <c r="H706" s="267"/>
      <c r="I706" s="267"/>
      <c r="J706" s="267"/>
      <c r="K706" s="267">
        <f>SUM(C706:J706)</f>
        <v>3532</v>
      </c>
      <c r="L706" s="3"/>
      <c r="M706" s="3"/>
      <c r="N706" s="3"/>
      <c r="O706" s="3"/>
      <c r="P706" s="3"/>
      <c r="Q706" s="3"/>
      <c r="R706" s="3"/>
    </row>
    <row r="707" spans="1:18" s="11" customFormat="1" ht="15" customHeight="1">
      <c r="A707" s="265"/>
      <c r="B707" s="143" t="s">
        <v>448</v>
      </c>
      <c r="C707" s="266">
        <v>250</v>
      </c>
      <c r="D707" s="266">
        <v>-250</v>
      </c>
      <c r="E707" s="266"/>
      <c r="F707" s="266"/>
      <c r="G707" s="266"/>
      <c r="H707" s="266"/>
      <c r="I707" s="266"/>
      <c r="J707" s="266"/>
      <c r="K707" s="267">
        <f>SUM(C707:J707)</f>
        <v>0</v>
      </c>
      <c r="L707" s="3"/>
      <c r="M707" s="3"/>
      <c r="N707" s="3"/>
      <c r="O707" s="3"/>
      <c r="P707" s="3"/>
      <c r="Q707" s="3"/>
      <c r="R707" s="3"/>
    </row>
    <row r="708" spans="1:18" s="11" customFormat="1" ht="15" customHeight="1" thickBot="1">
      <c r="A708" s="172"/>
      <c r="B708" s="268" t="s">
        <v>662</v>
      </c>
      <c r="C708" s="269">
        <f>C706+C707</f>
        <v>250</v>
      </c>
      <c r="D708" s="269">
        <f aca="true" t="shared" si="278" ref="D708:K708">D706+D707</f>
        <v>3282</v>
      </c>
      <c r="E708" s="269">
        <f t="shared" si="278"/>
        <v>0</v>
      </c>
      <c r="F708" s="269">
        <f t="shared" si="278"/>
        <v>0</v>
      </c>
      <c r="G708" s="269">
        <f t="shared" si="278"/>
        <v>0</v>
      </c>
      <c r="H708" s="269">
        <f t="shared" si="278"/>
        <v>0</v>
      </c>
      <c r="I708" s="269">
        <f t="shared" si="278"/>
        <v>0</v>
      </c>
      <c r="J708" s="269">
        <f t="shared" si="278"/>
        <v>0</v>
      </c>
      <c r="K708" s="269">
        <f t="shared" si="278"/>
        <v>3532</v>
      </c>
      <c r="L708" s="3"/>
      <c r="M708" s="3"/>
      <c r="N708" s="3"/>
      <c r="O708" s="3"/>
      <c r="P708" s="3"/>
      <c r="Q708" s="3"/>
      <c r="R708" s="3"/>
    </row>
    <row r="709" spans="1:18" s="11" customFormat="1" ht="15" customHeight="1">
      <c r="A709" s="272"/>
      <c r="B709" s="271" t="s">
        <v>743</v>
      </c>
      <c r="C709" s="264"/>
      <c r="D709" s="264">
        <v>10881</v>
      </c>
      <c r="E709" s="264"/>
      <c r="F709" s="264"/>
      <c r="G709" s="264"/>
      <c r="H709" s="264"/>
      <c r="I709" s="264"/>
      <c r="J709" s="264"/>
      <c r="K709" s="267">
        <f>SUM(C709:J709)</f>
        <v>10881</v>
      </c>
      <c r="L709" s="3"/>
      <c r="M709" s="3"/>
      <c r="N709" s="3"/>
      <c r="O709" s="3"/>
      <c r="P709" s="3"/>
      <c r="Q709" s="3"/>
      <c r="R709" s="3"/>
    </row>
    <row r="710" spans="1:18" s="11" customFormat="1" ht="15" customHeight="1">
      <c r="A710" s="265"/>
      <c r="B710" s="143" t="s">
        <v>448</v>
      </c>
      <c r="C710" s="266"/>
      <c r="D710" s="266"/>
      <c r="E710" s="266"/>
      <c r="F710" s="266"/>
      <c r="G710" s="266"/>
      <c r="H710" s="266"/>
      <c r="I710" s="266"/>
      <c r="J710" s="266"/>
      <c r="K710" s="267">
        <f>SUM(C710:J710)</f>
        <v>0</v>
      </c>
      <c r="L710" s="3"/>
      <c r="M710" s="3"/>
      <c r="N710" s="3"/>
      <c r="O710" s="3"/>
      <c r="P710" s="3"/>
      <c r="Q710" s="3"/>
      <c r="R710" s="3"/>
    </row>
    <row r="711" spans="1:18" s="11" customFormat="1" ht="15" customHeight="1" thickBot="1">
      <c r="A711" s="172"/>
      <c r="B711" s="268" t="s">
        <v>679</v>
      </c>
      <c r="C711" s="269">
        <f>C709+C710</f>
        <v>0</v>
      </c>
      <c r="D711" s="269">
        <f aca="true" t="shared" si="279" ref="D711:K711">D709+D710</f>
        <v>10881</v>
      </c>
      <c r="E711" s="269">
        <f t="shared" si="279"/>
        <v>0</v>
      </c>
      <c r="F711" s="269">
        <f t="shared" si="279"/>
        <v>0</v>
      </c>
      <c r="G711" s="269">
        <f t="shared" si="279"/>
        <v>0</v>
      </c>
      <c r="H711" s="269">
        <f t="shared" si="279"/>
        <v>0</v>
      </c>
      <c r="I711" s="269">
        <f t="shared" si="279"/>
        <v>0</v>
      </c>
      <c r="J711" s="269">
        <f t="shared" si="279"/>
        <v>0</v>
      </c>
      <c r="K711" s="269">
        <f t="shared" si="279"/>
        <v>10881</v>
      </c>
      <c r="L711" s="3"/>
      <c r="M711" s="3"/>
      <c r="N711" s="3"/>
      <c r="O711" s="3"/>
      <c r="P711" s="3"/>
      <c r="Q711" s="3"/>
      <c r="R711" s="3"/>
    </row>
    <row r="712" spans="1:18" s="11" customFormat="1" ht="15" customHeight="1">
      <c r="A712" s="273"/>
      <c r="B712" s="263" t="s">
        <v>744</v>
      </c>
      <c r="C712" s="267"/>
      <c r="D712" s="267">
        <v>10731</v>
      </c>
      <c r="E712" s="267"/>
      <c r="F712" s="267"/>
      <c r="G712" s="267"/>
      <c r="H712" s="267"/>
      <c r="I712" s="267"/>
      <c r="J712" s="264"/>
      <c r="K712" s="267">
        <f>SUM(C712:J712)</f>
        <v>10731</v>
      </c>
      <c r="L712" s="3"/>
      <c r="M712" s="3"/>
      <c r="N712" s="3"/>
      <c r="O712" s="3"/>
      <c r="P712" s="3"/>
      <c r="Q712" s="3"/>
      <c r="R712" s="3"/>
    </row>
    <row r="713" spans="1:18" s="11" customFormat="1" ht="15" customHeight="1">
      <c r="A713" s="265"/>
      <c r="B713" s="143" t="s">
        <v>448</v>
      </c>
      <c r="C713" s="266"/>
      <c r="D713" s="266"/>
      <c r="E713" s="266"/>
      <c r="F713" s="266"/>
      <c r="G713" s="266"/>
      <c r="H713" s="266"/>
      <c r="I713" s="266"/>
      <c r="J713" s="266"/>
      <c r="K713" s="267">
        <f>SUM(C713:J713)</f>
        <v>0</v>
      </c>
      <c r="L713" s="3"/>
      <c r="M713" s="3"/>
      <c r="N713" s="3"/>
      <c r="O713" s="3"/>
      <c r="P713" s="3"/>
      <c r="Q713" s="3"/>
      <c r="R713" s="3"/>
    </row>
    <row r="714" spans="1:18" s="11" customFormat="1" ht="28.5" customHeight="1" thickBot="1">
      <c r="A714" s="172"/>
      <c r="B714" s="268" t="s">
        <v>745</v>
      </c>
      <c r="C714" s="269">
        <f>C712+C713</f>
        <v>0</v>
      </c>
      <c r="D714" s="269">
        <f aca="true" t="shared" si="280" ref="D714:K714">D712+D713</f>
        <v>10731</v>
      </c>
      <c r="E714" s="269">
        <f t="shared" si="280"/>
        <v>0</v>
      </c>
      <c r="F714" s="269">
        <f t="shared" si="280"/>
        <v>0</v>
      </c>
      <c r="G714" s="269">
        <f t="shared" si="280"/>
        <v>0</v>
      </c>
      <c r="H714" s="269">
        <f t="shared" si="280"/>
        <v>0</v>
      </c>
      <c r="I714" s="269">
        <f t="shared" si="280"/>
        <v>0</v>
      </c>
      <c r="J714" s="269">
        <f t="shared" si="280"/>
        <v>0</v>
      </c>
      <c r="K714" s="269">
        <f t="shared" si="280"/>
        <v>10731</v>
      </c>
      <c r="L714" s="3"/>
      <c r="M714" s="3"/>
      <c r="N714" s="3"/>
      <c r="O714" s="3"/>
      <c r="P714" s="3"/>
      <c r="Q714" s="3"/>
      <c r="R714" s="3"/>
    </row>
    <row r="715" spans="1:18" s="11" customFormat="1" ht="28.5" customHeight="1">
      <c r="A715" s="130" t="s">
        <v>39</v>
      </c>
      <c r="B715" s="263" t="s">
        <v>693</v>
      </c>
      <c r="C715" s="274">
        <v>7059</v>
      </c>
      <c r="D715" s="274">
        <v>13459</v>
      </c>
      <c r="E715" s="274"/>
      <c r="F715" s="274"/>
      <c r="G715" s="274"/>
      <c r="H715" s="274"/>
      <c r="I715" s="274"/>
      <c r="J715" s="274"/>
      <c r="K715" s="274">
        <f>SUM(C715:J715)</f>
        <v>20518</v>
      </c>
      <c r="L715" s="3"/>
      <c r="M715" s="3"/>
      <c r="N715" s="3"/>
      <c r="O715" s="3"/>
      <c r="P715" s="3"/>
      <c r="Q715" s="3"/>
      <c r="R715" s="3"/>
    </row>
    <row r="716" spans="1:18" s="11" customFormat="1" ht="15" customHeight="1">
      <c r="A716" s="265"/>
      <c r="B716" s="143" t="s">
        <v>448</v>
      </c>
      <c r="C716" s="266"/>
      <c r="D716" s="266"/>
      <c r="E716" s="266"/>
      <c r="F716" s="266"/>
      <c r="G716" s="266"/>
      <c r="H716" s="266"/>
      <c r="I716" s="266"/>
      <c r="J716" s="266"/>
      <c r="K716" s="267">
        <f>SUM(C716:J716)</f>
        <v>0</v>
      </c>
      <c r="L716" s="3"/>
      <c r="M716" s="3"/>
      <c r="N716" s="3"/>
      <c r="O716" s="3"/>
      <c r="P716" s="3"/>
      <c r="Q716" s="3"/>
      <c r="R716" s="3"/>
    </row>
    <row r="717" spans="1:18" s="11" customFormat="1" ht="29.25" customHeight="1" thickBot="1">
      <c r="A717" s="172"/>
      <c r="B717" s="268" t="s">
        <v>746</v>
      </c>
      <c r="C717" s="269">
        <f>C715+C716</f>
        <v>7059</v>
      </c>
      <c r="D717" s="269">
        <f aca="true" t="shared" si="281" ref="D717:K717">D715+D716</f>
        <v>13459</v>
      </c>
      <c r="E717" s="269">
        <f t="shared" si="281"/>
        <v>0</v>
      </c>
      <c r="F717" s="269">
        <f t="shared" si="281"/>
        <v>0</v>
      </c>
      <c r="G717" s="269">
        <f t="shared" si="281"/>
        <v>0</v>
      </c>
      <c r="H717" s="269">
        <f t="shared" si="281"/>
        <v>0</v>
      </c>
      <c r="I717" s="269">
        <f t="shared" si="281"/>
        <v>0</v>
      </c>
      <c r="J717" s="269">
        <f t="shared" si="281"/>
        <v>0</v>
      </c>
      <c r="K717" s="269">
        <f t="shared" si="281"/>
        <v>20518</v>
      </c>
      <c r="L717" s="3"/>
      <c r="M717" s="3"/>
      <c r="N717" s="3"/>
      <c r="O717" s="3"/>
      <c r="P717" s="3"/>
      <c r="Q717" s="3"/>
      <c r="R717" s="3"/>
    </row>
    <row r="718" spans="1:18" s="11" customFormat="1" ht="17.25" customHeight="1">
      <c r="A718" s="261" t="s">
        <v>39</v>
      </c>
      <c r="B718" s="261" t="s">
        <v>668</v>
      </c>
      <c r="C718" s="275"/>
      <c r="D718" s="275"/>
      <c r="E718" s="275"/>
      <c r="F718" s="275"/>
      <c r="G718" s="275"/>
      <c r="H718" s="275">
        <v>25000</v>
      </c>
      <c r="I718" s="275"/>
      <c r="J718" s="275"/>
      <c r="K718" s="102">
        <f>SUM(C718:J718)</f>
        <v>25000</v>
      </c>
      <c r="L718" s="3"/>
      <c r="M718" s="3"/>
      <c r="N718" s="3"/>
      <c r="O718" s="3"/>
      <c r="P718" s="3"/>
      <c r="Q718" s="3"/>
      <c r="R718" s="3"/>
    </row>
    <row r="719" spans="1:18" s="11" customFormat="1" ht="18" customHeight="1">
      <c r="A719" s="142"/>
      <c r="B719" s="143" t="s">
        <v>448</v>
      </c>
      <c r="C719" s="145"/>
      <c r="D719" s="145"/>
      <c r="E719" s="145"/>
      <c r="F719" s="145"/>
      <c r="G719" s="145"/>
      <c r="H719" s="145"/>
      <c r="I719" s="145"/>
      <c r="J719" s="145"/>
      <c r="K719" s="102">
        <f>SUM(C719:J719)</f>
        <v>0</v>
      </c>
      <c r="L719" s="3"/>
      <c r="M719" s="3"/>
      <c r="N719" s="3"/>
      <c r="O719" s="3"/>
      <c r="P719" s="3"/>
      <c r="Q719" s="3"/>
      <c r="R719" s="3"/>
    </row>
    <row r="720" spans="1:18" s="11" customFormat="1" ht="15.75" customHeight="1" thickBot="1">
      <c r="A720" s="134"/>
      <c r="B720" s="134" t="s">
        <v>669</v>
      </c>
      <c r="C720" s="146">
        <f>C718+C719</f>
        <v>0</v>
      </c>
      <c r="D720" s="146">
        <f aca="true" t="shared" si="282" ref="D720:K720">D718+D719</f>
        <v>0</v>
      </c>
      <c r="E720" s="146">
        <f t="shared" si="282"/>
        <v>0</v>
      </c>
      <c r="F720" s="146">
        <f t="shared" si="282"/>
        <v>0</v>
      </c>
      <c r="G720" s="146">
        <f t="shared" si="282"/>
        <v>0</v>
      </c>
      <c r="H720" s="146">
        <f t="shared" si="282"/>
        <v>25000</v>
      </c>
      <c r="I720" s="146">
        <f t="shared" si="282"/>
        <v>0</v>
      </c>
      <c r="J720" s="146">
        <f t="shared" si="282"/>
        <v>0</v>
      </c>
      <c r="K720" s="146">
        <f t="shared" si="282"/>
        <v>25000</v>
      </c>
      <c r="L720" s="3"/>
      <c r="M720" s="3"/>
      <c r="N720" s="3"/>
      <c r="O720" s="3"/>
      <c r="P720" s="3"/>
      <c r="Q720" s="3"/>
      <c r="R720" s="3"/>
    </row>
    <row r="721" spans="1:18" s="11" customFormat="1" ht="15.75" customHeight="1">
      <c r="A721" s="223" t="s">
        <v>53</v>
      </c>
      <c r="B721" s="223" t="s">
        <v>332</v>
      </c>
      <c r="C721" s="159">
        <f aca="true" t="shared" si="283" ref="C721:K721">C724+C727+C730+C733</f>
        <v>700915</v>
      </c>
      <c r="D721" s="159">
        <f t="shared" si="283"/>
        <v>141746</v>
      </c>
      <c r="E721" s="159">
        <f t="shared" si="283"/>
        <v>0</v>
      </c>
      <c r="F721" s="159">
        <f t="shared" si="283"/>
        <v>0</v>
      </c>
      <c r="G721" s="159">
        <f t="shared" si="283"/>
        <v>22643</v>
      </c>
      <c r="H721" s="159">
        <f t="shared" si="283"/>
        <v>0</v>
      </c>
      <c r="I721" s="159">
        <f t="shared" si="283"/>
        <v>0</v>
      </c>
      <c r="J721" s="159">
        <f t="shared" si="283"/>
        <v>0</v>
      </c>
      <c r="K721" s="159">
        <f t="shared" si="283"/>
        <v>865304</v>
      </c>
      <c r="L721" s="3"/>
      <c r="M721" s="3"/>
      <c r="N721" s="3"/>
      <c r="O721" s="3"/>
      <c r="P721" s="3"/>
      <c r="Q721" s="3"/>
      <c r="R721" s="3"/>
    </row>
    <row r="722" spans="1:18" s="11" customFormat="1" ht="16.5" customHeight="1">
      <c r="A722" s="254"/>
      <c r="B722" s="143" t="s">
        <v>448</v>
      </c>
      <c r="C722" s="161">
        <f>C725+C728+C731+C734</f>
        <v>0</v>
      </c>
      <c r="D722" s="161">
        <f aca="true" t="shared" si="284" ref="D722:K722">D725+D728+D731+D734</f>
        <v>2017</v>
      </c>
      <c r="E722" s="161">
        <f t="shared" si="284"/>
        <v>0</v>
      </c>
      <c r="F722" s="161">
        <f t="shared" si="284"/>
        <v>0</v>
      </c>
      <c r="G722" s="161">
        <f t="shared" si="284"/>
        <v>0</v>
      </c>
      <c r="H722" s="161">
        <f t="shared" si="284"/>
        <v>0</v>
      </c>
      <c r="I722" s="161">
        <f t="shared" si="284"/>
        <v>0</v>
      </c>
      <c r="J722" s="161">
        <f t="shared" si="284"/>
        <v>0</v>
      </c>
      <c r="K722" s="161">
        <f t="shared" si="284"/>
        <v>2017</v>
      </c>
      <c r="L722" s="3"/>
      <c r="M722" s="3"/>
      <c r="N722" s="3"/>
      <c r="O722" s="3"/>
      <c r="P722" s="3"/>
      <c r="Q722" s="3"/>
      <c r="R722" s="3"/>
    </row>
    <row r="723" spans="1:18" s="11" customFormat="1" ht="15.75" customHeight="1" thickBot="1">
      <c r="A723" s="231"/>
      <c r="B723" s="231" t="s">
        <v>607</v>
      </c>
      <c r="C723" s="163">
        <f>C721+C722</f>
        <v>700915</v>
      </c>
      <c r="D723" s="163">
        <f aca="true" t="shared" si="285" ref="D723:K723">D721+D722</f>
        <v>143763</v>
      </c>
      <c r="E723" s="163">
        <f t="shared" si="285"/>
        <v>0</v>
      </c>
      <c r="F723" s="163">
        <f t="shared" si="285"/>
        <v>0</v>
      </c>
      <c r="G723" s="163">
        <f t="shared" si="285"/>
        <v>22643</v>
      </c>
      <c r="H723" s="163">
        <f t="shared" si="285"/>
        <v>0</v>
      </c>
      <c r="I723" s="163">
        <f t="shared" si="285"/>
        <v>0</v>
      </c>
      <c r="J723" s="163">
        <f t="shared" si="285"/>
        <v>0</v>
      </c>
      <c r="K723" s="163">
        <f t="shared" si="285"/>
        <v>867321</v>
      </c>
      <c r="L723" s="3"/>
      <c r="M723" s="3"/>
      <c r="N723" s="3"/>
      <c r="O723" s="3"/>
      <c r="P723" s="3"/>
      <c r="Q723" s="3"/>
      <c r="R723" s="3"/>
    </row>
    <row r="724" spans="1:18" s="11" customFormat="1" ht="17.25" customHeight="1">
      <c r="A724" s="168"/>
      <c r="B724" s="92" t="s">
        <v>100</v>
      </c>
      <c r="C724" s="276">
        <v>242424</v>
      </c>
      <c r="D724" s="102">
        <v>35026</v>
      </c>
      <c r="E724" s="102"/>
      <c r="F724" s="102"/>
      <c r="G724" s="102">
        <v>4942</v>
      </c>
      <c r="H724" s="102"/>
      <c r="I724" s="102"/>
      <c r="J724" s="102"/>
      <c r="K724" s="102">
        <f>SUM(C724:J724)</f>
        <v>282392</v>
      </c>
      <c r="L724" s="3"/>
      <c r="M724" s="3"/>
      <c r="N724" s="3"/>
      <c r="O724" s="3"/>
      <c r="P724" s="3"/>
      <c r="Q724" s="3"/>
      <c r="R724" s="3"/>
    </row>
    <row r="725" spans="1:18" s="11" customFormat="1" ht="15.75" customHeight="1">
      <c r="A725" s="182"/>
      <c r="B725" s="143" t="s">
        <v>448</v>
      </c>
      <c r="C725" s="277"/>
      <c r="D725" s="107"/>
      <c r="E725" s="107"/>
      <c r="F725" s="107"/>
      <c r="G725" s="107"/>
      <c r="H725" s="107"/>
      <c r="I725" s="107"/>
      <c r="J725" s="107"/>
      <c r="K725" s="102">
        <f>SUM(C725:J725)</f>
        <v>0</v>
      </c>
      <c r="L725" s="3"/>
      <c r="M725" s="3"/>
      <c r="N725" s="3"/>
      <c r="O725" s="3"/>
      <c r="P725" s="3"/>
      <c r="Q725" s="3"/>
      <c r="R725" s="3"/>
    </row>
    <row r="726" spans="1:18" s="11" customFormat="1" ht="15.75" customHeight="1" thickBot="1">
      <c r="A726" s="172"/>
      <c r="B726" s="98" t="s">
        <v>609</v>
      </c>
      <c r="C726" s="278">
        <f>C724+C725</f>
        <v>242424</v>
      </c>
      <c r="D726" s="278">
        <f aca="true" t="shared" si="286" ref="D726:K726">D724+D725</f>
        <v>35026</v>
      </c>
      <c r="E726" s="278">
        <f t="shared" si="286"/>
        <v>0</v>
      </c>
      <c r="F726" s="278">
        <f t="shared" si="286"/>
        <v>0</v>
      </c>
      <c r="G726" s="278">
        <f t="shared" si="286"/>
        <v>4942</v>
      </c>
      <c r="H726" s="278">
        <f t="shared" si="286"/>
        <v>0</v>
      </c>
      <c r="I726" s="278">
        <f t="shared" si="286"/>
        <v>0</v>
      </c>
      <c r="J726" s="278">
        <f t="shared" si="286"/>
        <v>0</v>
      </c>
      <c r="K726" s="278">
        <f t="shared" si="286"/>
        <v>282392</v>
      </c>
      <c r="L726" s="3"/>
      <c r="M726" s="3"/>
      <c r="N726" s="3"/>
      <c r="O726" s="3"/>
      <c r="P726" s="3"/>
      <c r="Q726" s="3"/>
      <c r="R726" s="3"/>
    </row>
    <row r="727" spans="1:18" s="11" customFormat="1" ht="18" customHeight="1">
      <c r="A727" s="279"/>
      <c r="B727" s="280" t="s">
        <v>101</v>
      </c>
      <c r="C727" s="281">
        <v>134700</v>
      </c>
      <c r="D727" s="282">
        <v>34361</v>
      </c>
      <c r="E727" s="282"/>
      <c r="F727" s="282"/>
      <c r="G727" s="282">
        <v>5680</v>
      </c>
      <c r="H727" s="282"/>
      <c r="I727" s="282"/>
      <c r="J727" s="282"/>
      <c r="K727" s="282">
        <f>SUM(C727:J727)</f>
        <v>174741</v>
      </c>
      <c r="L727" s="3"/>
      <c r="M727" s="3"/>
      <c r="N727" s="3"/>
      <c r="O727" s="3"/>
      <c r="P727" s="3"/>
      <c r="Q727" s="3"/>
      <c r="R727" s="3"/>
    </row>
    <row r="728" spans="1:18" s="11" customFormat="1" ht="14.25" customHeight="1">
      <c r="A728" s="182"/>
      <c r="B728" s="106" t="s">
        <v>448</v>
      </c>
      <c r="C728" s="277"/>
      <c r="D728" s="107">
        <v>2017</v>
      </c>
      <c r="E728" s="107"/>
      <c r="F728" s="107"/>
      <c r="G728" s="107"/>
      <c r="H728" s="107"/>
      <c r="I728" s="107"/>
      <c r="J728" s="107"/>
      <c r="K728" s="107">
        <f>SUM(C728:J728)</f>
        <v>2017</v>
      </c>
      <c r="L728" s="3"/>
      <c r="M728" s="3"/>
      <c r="N728" s="3"/>
      <c r="O728" s="3"/>
      <c r="P728" s="3"/>
      <c r="Q728" s="3"/>
      <c r="R728" s="3"/>
    </row>
    <row r="729" spans="1:18" s="11" customFormat="1" ht="15.75" customHeight="1" thickBot="1">
      <c r="A729" s="172"/>
      <c r="B729" s="98" t="s">
        <v>610</v>
      </c>
      <c r="C729" s="278">
        <f>C727+C728</f>
        <v>134700</v>
      </c>
      <c r="D729" s="278">
        <f aca="true" t="shared" si="287" ref="D729:K729">D727+D728</f>
        <v>36378</v>
      </c>
      <c r="E729" s="278">
        <f t="shared" si="287"/>
        <v>0</v>
      </c>
      <c r="F729" s="278">
        <f t="shared" si="287"/>
        <v>0</v>
      </c>
      <c r="G729" s="278">
        <f t="shared" si="287"/>
        <v>5680</v>
      </c>
      <c r="H729" s="278">
        <f t="shared" si="287"/>
        <v>0</v>
      </c>
      <c r="I729" s="278">
        <f t="shared" si="287"/>
        <v>0</v>
      </c>
      <c r="J729" s="278">
        <f t="shared" si="287"/>
        <v>0</v>
      </c>
      <c r="K729" s="278">
        <f t="shared" si="287"/>
        <v>176758</v>
      </c>
      <c r="L729" s="3"/>
      <c r="M729" s="3"/>
      <c r="N729" s="3"/>
      <c r="O729" s="3"/>
      <c r="P729" s="3"/>
      <c r="Q729" s="3"/>
      <c r="R729" s="3"/>
    </row>
    <row r="730" spans="1:18" s="11" customFormat="1" ht="17.25" customHeight="1">
      <c r="A730" s="168"/>
      <c r="B730" s="92" t="s">
        <v>93</v>
      </c>
      <c r="C730" s="276">
        <v>323791</v>
      </c>
      <c r="D730" s="102">
        <v>67859</v>
      </c>
      <c r="E730" s="102"/>
      <c r="F730" s="102"/>
      <c r="G730" s="102">
        <v>12021</v>
      </c>
      <c r="H730" s="102"/>
      <c r="I730" s="102"/>
      <c r="J730" s="102"/>
      <c r="K730" s="102">
        <f>SUM(C730:J730)</f>
        <v>403671</v>
      </c>
      <c r="L730" s="3"/>
      <c r="M730" s="3"/>
      <c r="N730" s="3"/>
      <c r="O730" s="3"/>
      <c r="P730" s="3"/>
      <c r="Q730" s="3"/>
      <c r="R730" s="3"/>
    </row>
    <row r="731" spans="1:18" s="11" customFormat="1" ht="15.75" customHeight="1">
      <c r="A731" s="182"/>
      <c r="B731" s="143" t="s">
        <v>448</v>
      </c>
      <c r="C731" s="277"/>
      <c r="D731" s="107"/>
      <c r="E731" s="107"/>
      <c r="F731" s="107"/>
      <c r="G731" s="107"/>
      <c r="H731" s="107"/>
      <c r="I731" s="107"/>
      <c r="J731" s="107"/>
      <c r="K731" s="102">
        <f>SUM(C731:J731)</f>
        <v>0</v>
      </c>
      <c r="L731" s="3"/>
      <c r="M731" s="3"/>
      <c r="N731" s="3"/>
      <c r="O731" s="3"/>
      <c r="P731" s="3"/>
      <c r="Q731" s="3"/>
      <c r="R731" s="3"/>
    </row>
    <row r="732" spans="1:18" s="11" customFormat="1" ht="17.25" customHeight="1" thickBot="1">
      <c r="A732" s="172"/>
      <c r="B732" s="98" t="s">
        <v>611</v>
      </c>
      <c r="C732" s="278">
        <f>C730+C731</f>
        <v>323791</v>
      </c>
      <c r="D732" s="278">
        <f aca="true" t="shared" si="288" ref="D732:K732">D730+D731</f>
        <v>67859</v>
      </c>
      <c r="E732" s="278">
        <f t="shared" si="288"/>
        <v>0</v>
      </c>
      <c r="F732" s="278">
        <f t="shared" si="288"/>
        <v>0</v>
      </c>
      <c r="G732" s="278">
        <f t="shared" si="288"/>
        <v>12021</v>
      </c>
      <c r="H732" s="278">
        <f t="shared" si="288"/>
        <v>0</v>
      </c>
      <c r="I732" s="278">
        <f t="shared" si="288"/>
        <v>0</v>
      </c>
      <c r="J732" s="278">
        <f t="shared" si="288"/>
        <v>0</v>
      </c>
      <c r="K732" s="278">
        <f t="shared" si="288"/>
        <v>403671</v>
      </c>
      <c r="L732" s="3"/>
      <c r="M732" s="3"/>
      <c r="N732" s="3"/>
      <c r="O732" s="3"/>
      <c r="P732" s="3"/>
      <c r="Q732" s="3"/>
      <c r="R732" s="3"/>
    </row>
    <row r="733" spans="1:18" s="11" customFormat="1" ht="16.5" customHeight="1">
      <c r="A733" s="168"/>
      <c r="B733" s="92" t="s">
        <v>747</v>
      </c>
      <c r="C733" s="276"/>
      <c r="D733" s="102">
        <v>4500</v>
      </c>
      <c r="E733" s="102"/>
      <c r="F733" s="102"/>
      <c r="G733" s="102"/>
      <c r="H733" s="102"/>
      <c r="I733" s="102"/>
      <c r="J733" s="102"/>
      <c r="K733" s="102">
        <f>SUM(C733:J733)</f>
        <v>4500</v>
      </c>
      <c r="L733" s="3"/>
      <c r="M733" s="3"/>
      <c r="N733" s="3"/>
      <c r="O733" s="3"/>
      <c r="P733" s="3"/>
      <c r="Q733" s="3"/>
      <c r="R733" s="3"/>
    </row>
    <row r="734" spans="1:18" s="11" customFormat="1" ht="16.5" customHeight="1">
      <c r="A734" s="182"/>
      <c r="B734" s="143" t="s">
        <v>448</v>
      </c>
      <c r="C734" s="277"/>
      <c r="D734" s="107"/>
      <c r="E734" s="107"/>
      <c r="F734" s="107"/>
      <c r="G734" s="107"/>
      <c r="H734" s="107"/>
      <c r="I734" s="107"/>
      <c r="J734" s="107"/>
      <c r="K734" s="102">
        <f>SUM(C734:J734)</f>
        <v>0</v>
      </c>
      <c r="L734" s="3"/>
      <c r="M734" s="3"/>
      <c r="N734" s="3"/>
      <c r="O734" s="3"/>
      <c r="P734" s="3"/>
      <c r="Q734" s="3"/>
      <c r="R734" s="3"/>
    </row>
    <row r="735" spans="1:18" s="11" customFormat="1" ht="18" customHeight="1" thickBot="1">
      <c r="A735" s="172"/>
      <c r="B735" s="98" t="s">
        <v>748</v>
      </c>
      <c r="C735" s="278">
        <f>C733+C734</f>
        <v>0</v>
      </c>
      <c r="D735" s="278">
        <f aca="true" t="shared" si="289" ref="D735:K735">D733+D734</f>
        <v>4500</v>
      </c>
      <c r="E735" s="278">
        <f t="shared" si="289"/>
        <v>0</v>
      </c>
      <c r="F735" s="278">
        <f t="shared" si="289"/>
        <v>0</v>
      </c>
      <c r="G735" s="278">
        <f t="shared" si="289"/>
        <v>0</v>
      </c>
      <c r="H735" s="278">
        <f t="shared" si="289"/>
        <v>0</v>
      </c>
      <c r="I735" s="278">
        <f t="shared" si="289"/>
        <v>0</v>
      </c>
      <c r="J735" s="278">
        <f t="shared" si="289"/>
        <v>0</v>
      </c>
      <c r="K735" s="278">
        <f t="shared" si="289"/>
        <v>4500</v>
      </c>
      <c r="L735" s="3"/>
      <c r="M735" s="3"/>
      <c r="N735" s="3"/>
      <c r="O735" s="3"/>
      <c r="P735" s="3"/>
      <c r="Q735" s="3"/>
      <c r="R735" s="3"/>
    </row>
    <row r="736" spans="1:18" s="11" customFormat="1" ht="12.75" customHeight="1">
      <c r="A736" s="175" t="s">
        <v>82</v>
      </c>
      <c r="B736" s="283" t="s">
        <v>333</v>
      </c>
      <c r="C736" s="284">
        <f>C739+C742+C745+C748+C751+C754+C769+C757+C760+C766+C763</f>
        <v>153560</v>
      </c>
      <c r="D736" s="284">
        <f aca="true" t="shared" si="290" ref="D736:K736">D739+D742+D745+D748+D751+D754+D769+D757+D760+D766+D763</f>
        <v>69098</v>
      </c>
      <c r="E736" s="284">
        <f t="shared" si="290"/>
        <v>3269</v>
      </c>
      <c r="F736" s="284">
        <f t="shared" si="290"/>
        <v>0</v>
      </c>
      <c r="G736" s="284">
        <f t="shared" si="290"/>
        <v>500</v>
      </c>
      <c r="H736" s="284">
        <f t="shared" si="290"/>
        <v>0</v>
      </c>
      <c r="I736" s="284">
        <f t="shared" si="290"/>
        <v>0</v>
      </c>
      <c r="J736" s="284">
        <f t="shared" si="290"/>
        <v>0</v>
      </c>
      <c r="K736" s="284">
        <f t="shared" si="290"/>
        <v>226427</v>
      </c>
      <c r="L736" s="3"/>
      <c r="M736" s="3"/>
      <c r="N736" s="3"/>
      <c r="O736" s="3"/>
      <c r="P736" s="3"/>
      <c r="Q736" s="3"/>
      <c r="R736" s="3"/>
    </row>
    <row r="737" spans="1:18" s="11" customFormat="1" ht="15" customHeight="1">
      <c r="A737" s="241"/>
      <c r="B737" s="106" t="s">
        <v>448</v>
      </c>
      <c r="C737" s="285">
        <f>C740+C743+C746+C749+C752+C755+C770+C758+C761+C767+C764</f>
        <v>-742</v>
      </c>
      <c r="D737" s="285">
        <f aca="true" t="shared" si="291" ref="D737:K737">D740+D743+D746+D749+D752+D755+D770+D758+D761+D767+D764</f>
        <v>33560</v>
      </c>
      <c r="E737" s="285">
        <f t="shared" si="291"/>
        <v>0</v>
      </c>
      <c r="F737" s="285">
        <f t="shared" si="291"/>
        <v>0</v>
      </c>
      <c r="G737" s="285">
        <f t="shared" si="291"/>
        <v>1400</v>
      </c>
      <c r="H737" s="285">
        <f t="shared" si="291"/>
        <v>0</v>
      </c>
      <c r="I737" s="285">
        <f t="shared" si="291"/>
        <v>0</v>
      </c>
      <c r="J737" s="285">
        <f t="shared" si="291"/>
        <v>0</v>
      </c>
      <c r="K737" s="285">
        <f t="shared" si="291"/>
        <v>34218</v>
      </c>
      <c r="L737" s="3"/>
      <c r="M737" s="3"/>
      <c r="N737" s="3"/>
      <c r="O737" s="3"/>
      <c r="P737" s="3"/>
      <c r="Q737" s="3"/>
      <c r="R737" s="3"/>
    </row>
    <row r="738" spans="1:18" s="11" customFormat="1" ht="18" customHeight="1" thickBot="1">
      <c r="A738" s="180"/>
      <c r="B738" s="286" t="s">
        <v>612</v>
      </c>
      <c r="C738" s="287">
        <f>C736+C737</f>
        <v>152818</v>
      </c>
      <c r="D738" s="287">
        <f aca="true" t="shared" si="292" ref="D738:K738">D736+D737</f>
        <v>102658</v>
      </c>
      <c r="E738" s="287">
        <f t="shared" si="292"/>
        <v>3269</v>
      </c>
      <c r="F738" s="287">
        <f t="shared" si="292"/>
        <v>0</v>
      </c>
      <c r="G738" s="287">
        <f t="shared" si="292"/>
        <v>1900</v>
      </c>
      <c r="H738" s="287">
        <f t="shared" si="292"/>
        <v>0</v>
      </c>
      <c r="I738" s="287">
        <f t="shared" si="292"/>
        <v>0</v>
      </c>
      <c r="J738" s="287">
        <f t="shared" si="292"/>
        <v>0</v>
      </c>
      <c r="K738" s="287">
        <f t="shared" si="292"/>
        <v>260645</v>
      </c>
      <c r="L738" s="3"/>
      <c r="M738" s="3"/>
      <c r="N738" s="3"/>
      <c r="O738" s="3"/>
      <c r="P738" s="3"/>
      <c r="Q738" s="3"/>
      <c r="R738" s="3"/>
    </row>
    <row r="739" spans="1:18" s="11" customFormat="1" ht="19.5" customHeight="1">
      <c r="A739" s="168"/>
      <c r="B739" s="92" t="s">
        <v>74</v>
      </c>
      <c r="C739" s="267">
        <v>98503</v>
      </c>
      <c r="D739" s="102">
        <v>32894</v>
      </c>
      <c r="E739" s="102"/>
      <c r="F739" s="102"/>
      <c r="G739" s="102"/>
      <c r="H739" s="102"/>
      <c r="I739" s="102"/>
      <c r="J739" s="102"/>
      <c r="K739" s="102">
        <f>SUM(C739:J739)</f>
        <v>131397</v>
      </c>
      <c r="L739" s="3"/>
      <c r="M739" s="3"/>
      <c r="N739" s="3"/>
      <c r="O739" s="3"/>
      <c r="P739" s="3"/>
      <c r="Q739" s="3"/>
      <c r="R739" s="3"/>
    </row>
    <row r="740" spans="1:18" s="11" customFormat="1" ht="16.5" customHeight="1">
      <c r="A740" s="182"/>
      <c r="B740" s="143" t="s">
        <v>448</v>
      </c>
      <c r="C740" s="266"/>
      <c r="D740" s="107">
        <v>-400</v>
      </c>
      <c r="E740" s="107"/>
      <c r="F740" s="107"/>
      <c r="G740" s="107">
        <v>400</v>
      </c>
      <c r="H740" s="107"/>
      <c r="I740" s="107"/>
      <c r="J740" s="107"/>
      <c r="K740" s="102">
        <f>SUM(C740:J740)</f>
        <v>0</v>
      </c>
      <c r="L740" s="3"/>
      <c r="M740" s="3"/>
      <c r="N740" s="3"/>
      <c r="O740" s="3"/>
      <c r="P740" s="3"/>
      <c r="Q740" s="3"/>
      <c r="R740" s="3"/>
    </row>
    <row r="741" spans="1:18" s="11" customFormat="1" ht="27" customHeight="1" thickBot="1">
      <c r="A741" s="172"/>
      <c r="B741" s="98" t="s">
        <v>613</v>
      </c>
      <c r="C741" s="269">
        <f>C739+C740</f>
        <v>98503</v>
      </c>
      <c r="D741" s="269">
        <f aca="true" t="shared" si="293" ref="D741:K741">D739+D740</f>
        <v>32494</v>
      </c>
      <c r="E741" s="269">
        <f t="shared" si="293"/>
        <v>0</v>
      </c>
      <c r="F741" s="269">
        <f t="shared" si="293"/>
        <v>0</v>
      </c>
      <c r="G741" s="269">
        <f t="shared" si="293"/>
        <v>400</v>
      </c>
      <c r="H741" s="269">
        <f t="shared" si="293"/>
        <v>0</v>
      </c>
      <c r="I741" s="269">
        <f t="shared" si="293"/>
        <v>0</v>
      </c>
      <c r="J741" s="269">
        <f t="shared" si="293"/>
        <v>0</v>
      </c>
      <c r="K741" s="269">
        <f t="shared" si="293"/>
        <v>131397</v>
      </c>
      <c r="L741" s="3"/>
      <c r="M741" s="3"/>
      <c r="N741" s="3"/>
      <c r="O741" s="3"/>
      <c r="P741" s="3"/>
      <c r="Q741" s="3"/>
      <c r="R741" s="3"/>
    </row>
    <row r="742" spans="1:18" s="11" customFormat="1" ht="15" customHeight="1">
      <c r="A742" s="168"/>
      <c r="B742" s="92" t="s">
        <v>375</v>
      </c>
      <c r="C742" s="267">
        <v>46321</v>
      </c>
      <c r="D742" s="102">
        <v>4357</v>
      </c>
      <c r="E742" s="102"/>
      <c r="F742" s="102"/>
      <c r="G742" s="102"/>
      <c r="H742" s="102"/>
      <c r="I742" s="102"/>
      <c r="J742" s="102"/>
      <c r="K742" s="102">
        <f>SUM(C742:J742)</f>
        <v>50678</v>
      </c>
      <c r="L742" s="3"/>
      <c r="M742" s="3"/>
      <c r="N742" s="3"/>
      <c r="O742" s="3"/>
      <c r="P742" s="3"/>
      <c r="Q742" s="3"/>
      <c r="R742" s="3"/>
    </row>
    <row r="743" spans="1:18" s="11" customFormat="1" ht="18" customHeight="1">
      <c r="A743" s="182"/>
      <c r="B743" s="143" t="s">
        <v>448</v>
      </c>
      <c r="C743" s="266"/>
      <c r="D743" s="107"/>
      <c r="E743" s="107"/>
      <c r="F743" s="107"/>
      <c r="G743" s="107"/>
      <c r="H743" s="107"/>
      <c r="I743" s="107"/>
      <c r="J743" s="107"/>
      <c r="K743" s="102">
        <f>SUM(C743:J743)</f>
        <v>0</v>
      </c>
      <c r="L743" s="3"/>
      <c r="M743" s="3"/>
      <c r="N743" s="3"/>
      <c r="O743" s="3"/>
      <c r="P743" s="3"/>
      <c r="Q743" s="3"/>
      <c r="R743" s="3"/>
    </row>
    <row r="744" spans="1:18" s="11" customFormat="1" ht="28.5" customHeight="1" thickBot="1">
      <c r="A744" s="172"/>
      <c r="B744" s="98" t="s">
        <v>614</v>
      </c>
      <c r="C744" s="269">
        <f>C742+C743</f>
        <v>46321</v>
      </c>
      <c r="D744" s="269">
        <f aca="true" t="shared" si="294" ref="D744:K744">D742+D743</f>
        <v>4357</v>
      </c>
      <c r="E744" s="269">
        <f t="shared" si="294"/>
        <v>0</v>
      </c>
      <c r="F744" s="269">
        <f t="shared" si="294"/>
        <v>0</v>
      </c>
      <c r="G744" s="269">
        <f t="shared" si="294"/>
        <v>0</v>
      </c>
      <c r="H744" s="269">
        <f t="shared" si="294"/>
        <v>0</v>
      </c>
      <c r="I744" s="269">
        <f t="shared" si="294"/>
        <v>0</v>
      </c>
      <c r="J744" s="269">
        <f t="shared" si="294"/>
        <v>0</v>
      </c>
      <c r="K744" s="269">
        <f t="shared" si="294"/>
        <v>50678</v>
      </c>
      <c r="L744" s="3"/>
      <c r="M744" s="3"/>
      <c r="N744" s="3"/>
      <c r="O744" s="3"/>
      <c r="P744" s="3"/>
      <c r="Q744" s="3"/>
      <c r="R744" s="3"/>
    </row>
    <row r="745" spans="1:18" s="11" customFormat="1" ht="25.5" customHeight="1">
      <c r="A745" s="168"/>
      <c r="B745" s="92" t="s">
        <v>373</v>
      </c>
      <c r="C745" s="267">
        <v>4665</v>
      </c>
      <c r="D745" s="102">
        <v>4130</v>
      </c>
      <c r="E745" s="102"/>
      <c r="F745" s="102"/>
      <c r="G745" s="102"/>
      <c r="H745" s="102"/>
      <c r="I745" s="102"/>
      <c r="J745" s="102"/>
      <c r="K745" s="102">
        <f>SUM(C745:J745)</f>
        <v>8795</v>
      </c>
      <c r="L745" s="3"/>
      <c r="M745" s="3"/>
      <c r="N745" s="3"/>
      <c r="O745" s="3"/>
      <c r="P745" s="3"/>
      <c r="Q745" s="3"/>
      <c r="R745" s="3"/>
    </row>
    <row r="746" spans="1:18" s="11" customFormat="1" ht="13.5" customHeight="1">
      <c r="A746" s="182"/>
      <c r="B746" s="143" t="s">
        <v>448</v>
      </c>
      <c r="C746" s="266">
        <v>-3000</v>
      </c>
      <c r="D746" s="107">
        <v>3000</v>
      </c>
      <c r="E746" s="107"/>
      <c r="F746" s="107"/>
      <c r="G746" s="107"/>
      <c r="H746" s="107"/>
      <c r="I746" s="107"/>
      <c r="J746" s="107"/>
      <c r="K746" s="102">
        <f>SUM(C746:J746)</f>
        <v>0</v>
      </c>
      <c r="L746" s="3"/>
      <c r="M746" s="3"/>
      <c r="N746" s="3"/>
      <c r="O746" s="3"/>
      <c r="P746" s="3"/>
      <c r="Q746" s="3"/>
      <c r="R746" s="3"/>
    </row>
    <row r="747" spans="1:18" s="11" customFormat="1" ht="25.5" customHeight="1" thickBot="1">
      <c r="A747" s="172"/>
      <c r="B747" s="98" t="s">
        <v>615</v>
      </c>
      <c r="C747" s="269">
        <f>C745+C746</f>
        <v>1665</v>
      </c>
      <c r="D747" s="269">
        <f aca="true" t="shared" si="295" ref="D747:K747">D745+D746</f>
        <v>7130</v>
      </c>
      <c r="E747" s="269">
        <f t="shared" si="295"/>
        <v>0</v>
      </c>
      <c r="F747" s="269">
        <f t="shared" si="295"/>
        <v>0</v>
      </c>
      <c r="G747" s="269">
        <f t="shared" si="295"/>
        <v>0</v>
      </c>
      <c r="H747" s="269">
        <f t="shared" si="295"/>
        <v>0</v>
      </c>
      <c r="I747" s="269">
        <f t="shared" si="295"/>
        <v>0</v>
      </c>
      <c r="J747" s="269">
        <f t="shared" si="295"/>
        <v>0</v>
      </c>
      <c r="K747" s="269">
        <f t="shared" si="295"/>
        <v>8795</v>
      </c>
      <c r="L747" s="3"/>
      <c r="M747" s="3"/>
      <c r="N747" s="3"/>
      <c r="O747" s="3"/>
      <c r="P747" s="3"/>
      <c r="Q747" s="3"/>
      <c r="R747" s="3"/>
    </row>
    <row r="748" spans="1:18" ht="24.75" customHeight="1">
      <c r="A748" s="168"/>
      <c r="B748" s="92" t="s">
        <v>374</v>
      </c>
      <c r="C748" s="267">
        <v>1071</v>
      </c>
      <c r="D748" s="102">
        <v>665</v>
      </c>
      <c r="E748" s="102"/>
      <c r="F748" s="102"/>
      <c r="G748" s="102">
        <v>500</v>
      </c>
      <c r="H748" s="102"/>
      <c r="I748" s="102"/>
      <c r="J748" s="102"/>
      <c r="K748" s="102">
        <f>SUM(C748:J748)</f>
        <v>2236</v>
      </c>
      <c r="L748" s="3"/>
      <c r="M748" s="3"/>
      <c r="N748" s="3"/>
      <c r="O748" s="3"/>
      <c r="P748" s="3"/>
      <c r="Q748" s="3"/>
      <c r="R748" s="3"/>
    </row>
    <row r="749" spans="1:18" s="11" customFormat="1" ht="13.5" customHeight="1">
      <c r="A749" s="182"/>
      <c r="B749" s="143" t="s">
        <v>448</v>
      </c>
      <c r="C749" s="266">
        <v>371</v>
      </c>
      <c r="D749" s="107">
        <v>-200</v>
      </c>
      <c r="E749" s="107"/>
      <c r="F749" s="107"/>
      <c r="G749" s="107"/>
      <c r="H749" s="107"/>
      <c r="I749" s="107"/>
      <c r="J749" s="107"/>
      <c r="K749" s="102">
        <f>SUM(C749:J749)</f>
        <v>171</v>
      </c>
      <c r="L749" s="3"/>
      <c r="M749" s="3"/>
      <c r="N749" s="3"/>
      <c r="O749" s="3"/>
      <c r="P749" s="3"/>
      <c r="Q749" s="3"/>
      <c r="R749" s="3"/>
    </row>
    <row r="750" spans="1:18" s="11" customFormat="1" ht="27.75" customHeight="1" thickBot="1">
      <c r="A750" s="172"/>
      <c r="B750" s="98" t="s">
        <v>616</v>
      </c>
      <c r="C750" s="269">
        <f>C748+C749</f>
        <v>1442</v>
      </c>
      <c r="D750" s="269">
        <f aca="true" t="shared" si="296" ref="D750:K750">D748+D749</f>
        <v>465</v>
      </c>
      <c r="E750" s="269">
        <f t="shared" si="296"/>
        <v>0</v>
      </c>
      <c r="F750" s="269">
        <f t="shared" si="296"/>
        <v>0</v>
      </c>
      <c r="G750" s="269">
        <f t="shared" si="296"/>
        <v>500</v>
      </c>
      <c r="H750" s="269">
        <f t="shared" si="296"/>
        <v>0</v>
      </c>
      <c r="I750" s="269">
        <f t="shared" si="296"/>
        <v>0</v>
      </c>
      <c r="J750" s="269">
        <f t="shared" si="296"/>
        <v>0</v>
      </c>
      <c r="K750" s="269">
        <f t="shared" si="296"/>
        <v>2407</v>
      </c>
      <c r="L750" s="3"/>
      <c r="M750" s="3"/>
      <c r="N750" s="3"/>
      <c r="O750" s="3"/>
      <c r="P750" s="3"/>
      <c r="Q750" s="3"/>
      <c r="R750" s="3"/>
    </row>
    <row r="751" spans="1:18" ht="13.5" customHeight="1">
      <c r="A751" s="168"/>
      <c r="B751" s="92" t="s">
        <v>650</v>
      </c>
      <c r="C751" s="267"/>
      <c r="D751" s="102">
        <v>12491</v>
      </c>
      <c r="E751" s="102"/>
      <c r="F751" s="102"/>
      <c r="G751" s="102"/>
      <c r="H751" s="102"/>
      <c r="I751" s="102"/>
      <c r="J751" s="102"/>
      <c r="K751" s="102">
        <f>SUM(C751:J751)</f>
        <v>12491</v>
      </c>
      <c r="L751" s="3"/>
      <c r="M751" s="3"/>
      <c r="N751" s="3"/>
      <c r="O751" s="3"/>
      <c r="P751" s="3"/>
      <c r="Q751" s="3"/>
      <c r="R751" s="3"/>
    </row>
    <row r="752" spans="1:18" s="11" customFormat="1" ht="15.75" customHeight="1">
      <c r="A752" s="182"/>
      <c r="B752" s="106" t="s">
        <v>448</v>
      </c>
      <c r="C752" s="266">
        <v>1000</v>
      </c>
      <c r="D752" s="107">
        <v>-2000</v>
      </c>
      <c r="E752" s="107"/>
      <c r="F752" s="107"/>
      <c r="G752" s="107">
        <v>1000</v>
      </c>
      <c r="H752" s="107"/>
      <c r="I752" s="107"/>
      <c r="J752" s="107"/>
      <c r="K752" s="102">
        <f>SUM(C752:J752)</f>
        <v>0</v>
      </c>
      <c r="L752" s="3"/>
      <c r="M752" s="3"/>
      <c r="N752" s="3"/>
      <c r="O752" s="3"/>
      <c r="P752" s="3"/>
      <c r="Q752" s="3"/>
      <c r="R752" s="3"/>
    </row>
    <row r="753" spans="1:18" s="11" customFormat="1" ht="15" customHeight="1" thickBot="1">
      <c r="A753" s="172"/>
      <c r="B753" s="98" t="s">
        <v>863</v>
      </c>
      <c r="C753" s="269">
        <f>C751+C752</f>
        <v>1000</v>
      </c>
      <c r="D753" s="269">
        <f aca="true" t="shared" si="297" ref="D753:K753">D751+D752</f>
        <v>10491</v>
      </c>
      <c r="E753" s="269">
        <f t="shared" si="297"/>
        <v>0</v>
      </c>
      <c r="F753" s="269">
        <f t="shared" si="297"/>
        <v>0</v>
      </c>
      <c r="G753" s="269">
        <f t="shared" si="297"/>
        <v>1000</v>
      </c>
      <c r="H753" s="269">
        <f t="shared" si="297"/>
        <v>0</v>
      </c>
      <c r="I753" s="269">
        <f t="shared" si="297"/>
        <v>0</v>
      </c>
      <c r="J753" s="269">
        <f t="shared" si="297"/>
        <v>0</v>
      </c>
      <c r="K753" s="269">
        <f t="shared" si="297"/>
        <v>12491</v>
      </c>
      <c r="L753" s="3"/>
      <c r="M753" s="3"/>
      <c r="N753" s="3"/>
      <c r="O753" s="3"/>
      <c r="P753" s="3"/>
      <c r="Q753" s="3"/>
      <c r="R753" s="3"/>
    </row>
    <row r="754" spans="1:18" ht="14.25" customHeight="1">
      <c r="A754" s="168"/>
      <c r="B754" s="288" t="s">
        <v>648</v>
      </c>
      <c r="C754" s="289"/>
      <c r="D754" s="102">
        <v>2672</v>
      </c>
      <c r="E754" s="102"/>
      <c r="F754" s="102"/>
      <c r="G754" s="102"/>
      <c r="H754" s="102"/>
      <c r="I754" s="102"/>
      <c r="J754" s="102"/>
      <c r="K754" s="102">
        <f>SUM(C754:J754)</f>
        <v>2672</v>
      </c>
      <c r="L754" s="3"/>
      <c r="M754" s="3"/>
      <c r="N754" s="3"/>
      <c r="O754" s="3"/>
      <c r="P754" s="3"/>
      <c r="Q754" s="3"/>
      <c r="R754" s="3"/>
    </row>
    <row r="755" spans="1:18" s="11" customFormat="1" ht="14.25" customHeight="1">
      <c r="A755" s="182"/>
      <c r="B755" s="106" t="s">
        <v>448</v>
      </c>
      <c r="C755" s="266">
        <v>287</v>
      </c>
      <c r="D755" s="107">
        <v>-287</v>
      </c>
      <c r="E755" s="107"/>
      <c r="F755" s="107"/>
      <c r="G755" s="107"/>
      <c r="H755" s="107"/>
      <c r="I755" s="107"/>
      <c r="J755" s="107"/>
      <c r="K755" s="102">
        <f>SUM(C755:J755)</f>
        <v>0</v>
      </c>
      <c r="L755" s="3"/>
      <c r="M755" s="3"/>
      <c r="N755" s="3"/>
      <c r="O755" s="3"/>
      <c r="P755" s="3"/>
      <c r="Q755" s="3"/>
      <c r="R755" s="3"/>
    </row>
    <row r="756" spans="1:18" s="11" customFormat="1" ht="14.25" customHeight="1" thickBot="1">
      <c r="A756" s="172"/>
      <c r="B756" s="98" t="s">
        <v>649</v>
      </c>
      <c r="C756" s="269">
        <f>C754+C755</f>
        <v>287</v>
      </c>
      <c r="D756" s="269">
        <f aca="true" t="shared" si="298" ref="D756:K756">D754+D755</f>
        <v>2385</v>
      </c>
      <c r="E756" s="269">
        <f t="shared" si="298"/>
        <v>0</v>
      </c>
      <c r="F756" s="269">
        <f t="shared" si="298"/>
        <v>0</v>
      </c>
      <c r="G756" s="269">
        <f t="shared" si="298"/>
        <v>0</v>
      </c>
      <c r="H756" s="269">
        <f t="shared" si="298"/>
        <v>0</v>
      </c>
      <c r="I756" s="269">
        <f t="shared" si="298"/>
        <v>0</v>
      </c>
      <c r="J756" s="269">
        <f t="shared" si="298"/>
        <v>0</v>
      </c>
      <c r="K756" s="269">
        <f t="shared" si="298"/>
        <v>2672</v>
      </c>
      <c r="L756" s="3"/>
      <c r="M756" s="3"/>
      <c r="N756" s="3"/>
      <c r="O756" s="3"/>
      <c r="P756" s="3"/>
      <c r="Q756" s="3"/>
      <c r="R756" s="3"/>
    </row>
    <row r="757" spans="1:18" s="11" customFormat="1" ht="14.25" customHeight="1">
      <c r="A757" s="272"/>
      <c r="B757" s="290" t="s">
        <v>749</v>
      </c>
      <c r="C757" s="291"/>
      <c r="D757" s="291">
        <v>1000</v>
      </c>
      <c r="E757" s="291">
        <v>3269</v>
      </c>
      <c r="F757" s="291"/>
      <c r="G757" s="291"/>
      <c r="H757" s="291"/>
      <c r="I757" s="291"/>
      <c r="J757" s="291"/>
      <c r="K757" s="102">
        <f aca="true" t="shared" si="299" ref="K757:K767">SUM(C757:J757)</f>
        <v>4269</v>
      </c>
      <c r="L757" s="3"/>
      <c r="M757" s="3"/>
      <c r="N757" s="3"/>
      <c r="O757" s="3"/>
      <c r="P757" s="3"/>
      <c r="Q757" s="3"/>
      <c r="R757" s="3"/>
    </row>
    <row r="758" spans="1:18" s="11" customFormat="1" ht="14.25" customHeight="1">
      <c r="A758" s="265"/>
      <c r="B758" s="143" t="s">
        <v>448</v>
      </c>
      <c r="C758" s="266">
        <v>100</v>
      </c>
      <c r="D758" s="266">
        <v>151</v>
      </c>
      <c r="E758" s="266"/>
      <c r="F758" s="266"/>
      <c r="G758" s="266"/>
      <c r="H758" s="266"/>
      <c r="I758" s="266"/>
      <c r="J758" s="266"/>
      <c r="K758" s="102">
        <f t="shared" si="299"/>
        <v>251</v>
      </c>
      <c r="L758" s="3"/>
      <c r="M758" s="3"/>
      <c r="N758" s="3"/>
      <c r="O758" s="3"/>
      <c r="P758" s="3"/>
      <c r="Q758" s="3"/>
      <c r="R758" s="3"/>
    </row>
    <row r="759" spans="1:18" s="11" customFormat="1" ht="14.25" customHeight="1" thickBot="1">
      <c r="A759" s="172"/>
      <c r="B759" s="98" t="s">
        <v>750</v>
      </c>
      <c r="C759" s="269">
        <f>C757+C758</f>
        <v>100</v>
      </c>
      <c r="D759" s="269">
        <f aca="true" t="shared" si="300" ref="D759:K759">D757+D758</f>
        <v>1151</v>
      </c>
      <c r="E759" s="269">
        <f t="shared" si="300"/>
        <v>3269</v>
      </c>
      <c r="F759" s="269">
        <f t="shared" si="300"/>
        <v>0</v>
      </c>
      <c r="G759" s="269">
        <f t="shared" si="300"/>
        <v>0</v>
      </c>
      <c r="H759" s="269">
        <f t="shared" si="300"/>
        <v>0</v>
      </c>
      <c r="I759" s="269">
        <f t="shared" si="300"/>
        <v>0</v>
      </c>
      <c r="J759" s="269">
        <f t="shared" si="300"/>
        <v>0</v>
      </c>
      <c r="K759" s="269">
        <f t="shared" si="300"/>
        <v>4520</v>
      </c>
      <c r="L759" s="3"/>
      <c r="M759" s="3"/>
      <c r="N759" s="3"/>
      <c r="O759" s="3"/>
      <c r="P759" s="3"/>
      <c r="Q759" s="3"/>
      <c r="R759" s="3"/>
    </row>
    <row r="760" spans="1:18" s="11" customFormat="1" ht="14.25" customHeight="1">
      <c r="A760" s="272"/>
      <c r="B760" s="290" t="s">
        <v>751</v>
      </c>
      <c r="C760" s="291">
        <v>3000</v>
      </c>
      <c r="D760" s="291">
        <v>10889</v>
      </c>
      <c r="E760" s="291"/>
      <c r="F760" s="291"/>
      <c r="G760" s="291"/>
      <c r="H760" s="291"/>
      <c r="I760" s="291"/>
      <c r="J760" s="291"/>
      <c r="K760" s="102">
        <f t="shared" si="299"/>
        <v>13889</v>
      </c>
      <c r="L760" s="3"/>
      <c r="M760" s="3"/>
      <c r="N760" s="3"/>
      <c r="O760" s="3"/>
      <c r="P760" s="3"/>
      <c r="Q760" s="3"/>
      <c r="R760" s="3"/>
    </row>
    <row r="761" spans="1:18" s="11" customFormat="1" ht="14.25" customHeight="1">
      <c r="A761" s="265"/>
      <c r="B761" s="143" t="s">
        <v>448</v>
      </c>
      <c r="C761" s="292"/>
      <c r="D761" s="292"/>
      <c r="E761" s="292"/>
      <c r="F761" s="292"/>
      <c r="G761" s="292"/>
      <c r="H761" s="292"/>
      <c r="I761" s="292"/>
      <c r="J761" s="292"/>
      <c r="K761" s="102">
        <f t="shared" si="299"/>
        <v>0</v>
      </c>
      <c r="L761" s="3"/>
      <c r="M761" s="3"/>
      <c r="N761" s="3"/>
      <c r="O761" s="3"/>
      <c r="P761" s="3"/>
      <c r="Q761" s="3"/>
      <c r="R761" s="3"/>
    </row>
    <row r="762" spans="1:18" s="11" customFormat="1" ht="14.25" customHeight="1" thickBot="1">
      <c r="A762" s="172"/>
      <c r="B762" s="98" t="s">
        <v>864</v>
      </c>
      <c r="C762" s="269">
        <f>C760+C761</f>
        <v>3000</v>
      </c>
      <c r="D762" s="269">
        <f aca="true" t="shared" si="301" ref="D762:K762">D760+D761</f>
        <v>10889</v>
      </c>
      <c r="E762" s="269">
        <f t="shared" si="301"/>
        <v>0</v>
      </c>
      <c r="F762" s="269">
        <f t="shared" si="301"/>
        <v>0</v>
      </c>
      <c r="G762" s="269">
        <f t="shared" si="301"/>
        <v>0</v>
      </c>
      <c r="H762" s="269">
        <f t="shared" si="301"/>
        <v>0</v>
      </c>
      <c r="I762" s="269">
        <f t="shared" si="301"/>
        <v>0</v>
      </c>
      <c r="J762" s="269">
        <f t="shared" si="301"/>
        <v>0</v>
      </c>
      <c r="K762" s="269">
        <f t="shared" si="301"/>
        <v>13889</v>
      </c>
      <c r="L762" s="3"/>
      <c r="M762" s="3"/>
      <c r="N762" s="3"/>
      <c r="O762" s="3"/>
      <c r="P762" s="3"/>
      <c r="Q762" s="3"/>
      <c r="R762" s="3"/>
    </row>
    <row r="763" spans="1:18" s="2" customFormat="1" ht="14.25" customHeight="1">
      <c r="A763" s="273"/>
      <c r="B763" s="92" t="s">
        <v>855</v>
      </c>
      <c r="C763" s="267"/>
      <c r="D763" s="267"/>
      <c r="E763" s="267"/>
      <c r="F763" s="267"/>
      <c r="G763" s="267"/>
      <c r="H763" s="267"/>
      <c r="I763" s="267"/>
      <c r="J763" s="267"/>
      <c r="K763" s="102">
        <f>SUM(C763:J763)</f>
        <v>0</v>
      </c>
      <c r="L763" s="3"/>
      <c r="M763" s="3"/>
      <c r="N763" s="3"/>
      <c r="O763" s="3"/>
      <c r="P763" s="3"/>
      <c r="Q763" s="3"/>
      <c r="R763" s="3"/>
    </row>
    <row r="764" spans="1:18" s="11" customFormat="1" ht="14.25" customHeight="1">
      <c r="A764" s="168"/>
      <c r="B764" s="143" t="s">
        <v>448</v>
      </c>
      <c r="C764" s="267">
        <v>500</v>
      </c>
      <c r="D764" s="267">
        <v>2793</v>
      </c>
      <c r="E764" s="267"/>
      <c r="F764" s="267"/>
      <c r="G764" s="267"/>
      <c r="H764" s="267"/>
      <c r="I764" s="267"/>
      <c r="J764" s="267"/>
      <c r="K764" s="102">
        <f>SUM(C764:J764)</f>
        <v>3293</v>
      </c>
      <c r="L764" s="3"/>
      <c r="M764" s="3"/>
      <c r="N764" s="3"/>
      <c r="O764" s="3"/>
      <c r="P764" s="3"/>
      <c r="Q764" s="3"/>
      <c r="R764" s="3"/>
    </row>
    <row r="765" spans="1:18" s="11" customFormat="1" ht="16.5" customHeight="1" thickBot="1">
      <c r="A765" s="172"/>
      <c r="B765" s="98" t="s">
        <v>856</v>
      </c>
      <c r="C765" s="269">
        <f>C763+C764</f>
        <v>500</v>
      </c>
      <c r="D765" s="269">
        <f aca="true" t="shared" si="302" ref="D765:K765">D763+D764</f>
        <v>2793</v>
      </c>
      <c r="E765" s="269">
        <f t="shared" si="302"/>
        <v>0</v>
      </c>
      <c r="F765" s="269">
        <f t="shared" si="302"/>
        <v>0</v>
      </c>
      <c r="G765" s="269">
        <f t="shared" si="302"/>
        <v>0</v>
      </c>
      <c r="H765" s="269">
        <f t="shared" si="302"/>
        <v>0</v>
      </c>
      <c r="I765" s="269">
        <f t="shared" si="302"/>
        <v>0</v>
      </c>
      <c r="J765" s="269">
        <f t="shared" si="302"/>
        <v>0</v>
      </c>
      <c r="K765" s="269">
        <f t="shared" si="302"/>
        <v>3293</v>
      </c>
      <c r="L765" s="3"/>
      <c r="M765" s="3"/>
      <c r="N765" s="3"/>
      <c r="O765" s="3"/>
      <c r="P765" s="3"/>
      <c r="Q765" s="3"/>
      <c r="R765" s="3"/>
    </row>
    <row r="766" spans="1:18" s="2" customFormat="1" ht="18" customHeight="1">
      <c r="A766" s="273"/>
      <c r="B766" s="92" t="s">
        <v>854</v>
      </c>
      <c r="C766" s="267"/>
      <c r="D766" s="267"/>
      <c r="E766" s="267"/>
      <c r="F766" s="267"/>
      <c r="G766" s="267"/>
      <c r="H766" s="267"/>
      <c r="I766" s="267"/>
      <c r="J766" s="267"/>
      <c r="K766" s="102">
        <f t="shared" si="299"/>
        <v>0</v>
      </c>
      <c r="L766" s="3"/>
      <c r="M766" s="3"/>
      <c r="N766" s="3"/>
      <c r="O766" s="3"/>
      <c r="P766" s="3"/>
      <c r="Q766" s="3"/>
      <c r="R766" s="3"/>
    </row>
    <row r="767" spans="1:18" s="11" customFormat="1" ht="17.25" customHeight="1">
      <c r="A767" s="273"/>
      <c r="B767" s="143" t="s">
        <v>448</v>
      </c>
      <c r="C767" s="274"/>
      <c r="D767" s="274">
        <v>23188</v>
      </c>
      <c r="E767" s="274"/>
      <c r="F767" s="274"/>
      <c r="G767" s="274"/>
      <c r="H767" s="274"/>
      <c r="I767" s="274"/>
      <c r="J767" s="274"/>
      <c r="K767" s="102">
        <f t="shared" si="299"/>
        <v>23188</v>
      </c>
      <c r="L767" s="3"/>
      <c r="M767" s="3"/>
      <c r="N767" s="3"/>
      <c r="O767" s="3"/>
      <c r="P767" s="3"/>
      <c r="Q767" s="3"/>
      <c r="R767" s="3"/>
    </row>
    <row r="768" spans="1:18" s="11" customFormat="1" ht="15" customHeight="1" thickBot="1">
      <c r="A768" s="172"/>
      <c r="B768" s="98" t="s">
        <v>857</v>
      </c>
      <c r="C768" s="269">
        <f>C766+C767</f>
        <v>0</v>
      </c>
      <c r="D768" s="269">
        <f aca="true" t="shared" si="303" ref="D768:K768">D766+D767</f>
        <v>23188</v>
      </c>
      <c r="E768" s="269">
        <f t="shared" si="303"/>
        <v>0</v>
      </c>
      <c r="F768" s="269">
        <f t="shared" si="303"/>
        <v>0</v>
      </c>
      <c r="G768" s="269">
        <f t="shared" si="303"/>
        <v>0</v>
      </c>
      <c r="H768" s="269">
        <f t="shared" si="303"/>
        <v>0</v>
      </c>
      <c r="I768" s="269">
        <f t="shared" si="303"/>
        <v>0</v>
      </c>
      <c r="J768" s="269">
        <f t="shared" si="303"/>
        <v>0</v>
      </c>
      <c r="K768" s="269">
        <f t="shared" si="303"/>
        <v>23188</v>
      </c>
      <c r="L768" s="3"/>
      <c r="M768" s="3"/>
      <c r="N768" s="3"/>
      <c r="O768" s="3"/>
      <c r="P768" s="3"/>
      <c r="Q768" s="3"/>
      <c r="R768" s="3"/>
    </row>
    <row r="769" spans="1:18" s="11" customFormat="1" ht="18" customHeight="1">
      <c r="A769" s="168"/>
      <c r="B769" s="92" t="s">
        <v>858</v>
      </c>
      <c r="C769" s="289"/>
      <c r="D769" s="102"/>
      <c r="E769" s="102"/>
      <c r="F769" s="102"/>
      <c r="G769" s="102"/>
      <c r="H769" s="102"/>
      <c r="I769" s="102"/>
      <c r="J769" s="102"/>
      <c r="K769" s="102">
        <f>SUM(C769:J769)</f>
        <v>0</v>
      </c>
      <c r="L769" s="3"/>
      <c r="M769" s="3"/>
      <c r="N769" s="3"/>
      <c r="O769" s="3"/>
      <c r="P769" s="3"/>
      <c r="Q769" s="3"/>
      <c r="R769" s="3"/>
    </row>
    <row r="770" spans="1:18" s="11" customFormat="1" ht="15.75" customHeight="1">
      <c r="A770" s="182"/>
      <c r="B770" s="143" t="s">
        <v>448</v>
      </c>
      <c r="C770" s="266"/>
      <c r="D770" s="107">
        <v>7315</v>
      </c>
      <c r="E770" s="107"/>
      <c r="F770" s="107"/>
      <c r="G770" s="107"/>
      <c r="H770" s="107"/>
      <c r="I770" s="107"/>
      <c r="J770" s="107"/>
      <c r="K770" s="102">
        <f>SUM(C770:J770)</f>
        <v>7315</v>
      </c>
      <c r="L770" s="3"/>
      <c r="M770" s="3"/>
      <c r="N770" s="3"/>
      <c r="O770" s="3"/>
      <c r="P770" s="3"/>
      <c r="Q770" s="3"/>
      <c r="R770" s="3"/>
    </row>
    <row r="771" spans="1:18" s="11" customFormat="1" ht="16.5" customHeight="1" thickBot="1">
      <c r="A771" s="172"/>
      <c r="B771" s="98" t="s">
        <v>859</v>
      </c>
      <c r="C771" s="269">
        <f>C769+C770</f>
        <v>0</v>
      </c>
      <c r="D771" s="269">
        <f aca="true" t="shared" si="304" ref="D771:K771">D769+D770</f>
        <v>7315</v>
      </c>
      <c r="E771" s="269">
        <f t="shared" si="304"/>
        <v>0</v>
      </c>
      <c r="F771" s="269">
        <f t="shared" si="304"/>
        <v>0</v>
      </c>
      <c r="G771" s="269">
        <f t="shared" si="304"/>
        <v>0</v>
      </c>
      <c r="H771" s="269">
        <f t="shared" si="304"/>
        <v>0</v>
      </c>
      <c r="I771" s="269">
        <f t="shared" si="304"/>
        <v>0</v>
      </c>
      <c r="J771" s="269">
        <f t="shared" si="304"/>
        <v>0</v>
      </c>
      <c r="K771" s="269">
        <f t="shared" si="304"/>
        <v>7315</v>
      </c>
      <c r="L771" s="3"/>
      <c r="M771" s="3"/>
      <c r="N771" s="3"/>
      <c r="O771" s="3"/>
      <c r="P771" s="3"/>
      <c r="Q771" s="3"/>
      <c r="R771" s="3"/>
    </row>
    <row r="772" spans="1:18" s="11" customFormat="1" ht="24.75" customHeight="1">
      <c r="A772" s="175" t="s">
        <v>54</v>
      </c>
      <c r="B772" s="175" t="s">
        <v>334</v>
      </c>
      <c r="C772" s="293">
        <f>C775+C781+C787+C790+C793+C796+C811+C778+C784+C799+C802+C805+C808</f>
        <v>107293</v>
      </c>
      <c r="D772" s="293">
        <f aca="true" t="shared" si="305" ref="D772:K772">D775+D781+D787+D790+D793+D796+D811+D778+D784+D799+D802+D805+D808</f>
        <v>80867</v>
      </c>
      <c r="E772" s="293">
        <f t="shared" si="305"/>
        <v>0</v>
      </c>
      <c r="F772" s="293">
        <f t="shared" si="305"/>
        <v>0</v>
      </c>
      <c r="G772" s="293">
        <f t="shared" si="305"/>
        <v>181229</v>
      </c>
      <c r="H772" s="293">
        <f t="shared" si="305"/>
        <v>0</v>
      </c>
      <c r="I772" s="293">
        <f t="shared" si="305"/>
        <v>260000</v>
      </c>
      <c r="J772" s="293">
        <f t="shared" si="305"/>
        <v>0</v>
      </c>
      <c r="K772" s="293">
        <f t="shared" si="305"/>
        <v>629389</v>
      </c>
      <c r="L772" s="3"/>
      <c r="M772" s="3"/>
      <c r="N772" s="3"/>
      <c r="O772" s="3"/>
      <c r="P772" s="3"/>
      <c r="Q772" s="3"/>
      <c r="R772" s="3"/>
    </row>
    <row r="773" spans="1:18" s="11" customFormat="1" ht="15.75" customHeight="1">
      <c r="A773" s="241"/>
      <c r="B773" s="143" t="s">
        <v>448</v>
      </c>
      <c r="C773" s="294">
        <f>C776+C782+C788+C791+C794+C797+C812+C779+C785+C800+C803+C806+C809</f>
        <v>4200</v>
      </c>
      <c r="D773" s="294">
        <f aca="true" t="shared" si="306" ref="D773:K773">D776+D782+D788+D791+D794+D797+D812+D779+D785+D800+D803+D806+D809</f>
        <v>15328</v>
      </c>
      <c r="E773" s="294">
        <f t="shared" si="306"/>
        <v>0</v>
      </c>
      <c r="F773" s="294">
        <f t="shared" si="306"/>
        <v>0</v>
      </c>
      <c r="G773" s="294">
        <f t="shared" si="306"/>
        <v>1350</v>
      </c>
      <c r="H773" s="294">
        <f t="shared" si="306"/>
        <v>0</v>
      </c>
      <c r="I773" s="294">
        <f t="shared" si="306"/>
        <v>11335</v>
      </c>
      <c r="J773" s="294">
        <f t="shared" si="306"/>
        <v>0</v>
      </c>
      <c r="K773" s="294">
        <f t="shared" si="306"/>
        <v>32213</v>
      </c>
      <c r="L773" s="3"/>
      <c r="M773" s="3"/>
      <c r="N773" s="3"/>
      <c r="O773" s="3"/>
      <c r="P773" s="3"/>
      <c r="Q773" s="3"/>
      <c r="R773" s="3"/>
    </row>
    <row r="774" spans="1:18" s="11" customFormat="1" ht="27" customHeight="1" thickBot="1">
      <c r="A774" s="180"/>
      <c r="B774" s="180" t="s">
        <v>617</v>
      </c>
      <c r="C774" s="295">
        <f>C772+C773</f>
        <v>111493</v>
      </c>
      <c r="D774" s="295">
        <f aca="true" t="shared" si="307" ref="D774:K774">D772+D773</f>
        <v>96195</v>
      </c>
      <c r="E774" s="295">
        <f t="shared" si="307"/>
        <v>0</v>
      </c>
      <c r="F774" s="295">
        <f t="shared" si="307"/>
        <v>0</v>
      </c>
      <c r="G774" s="295">
        <f t="shared" si="307"/>
        <v>182579</v>
      </c>
      <c r="H774" s="295">
        <f t="shared" si="307"/>
        <v>0</v>
      </c>
      <c r="I774" s="295">
        <f t="shared" si="307"/>
        <v>271335</v>
      </c>
      <c r="J774" s="295">
        <f t="shared" si="307"/>
        <v>0</v>
      </c>
      <c r="K774" s="295">
        <f t="shared" si="307"/>
        <v>661602</v>
      </c>
      <c r="L774" s="3"/>
      <c r="M774" s="3"/>
      <c r="N774" s="3"/>
      <c r="O774" s="3"/>
      <c r="P774" s="3"/>
      <c r="Q774" s="3"/>
      <c r="R774" s="3"/>
    </row>
    <row r="775" spans="1:18" s="11" customFormat="1" ht="14.25" customHeight="1">
      <c r="A775" s="168"/>
      <c r="B775" s="92" t="s">
        <v>73</v>
      </c>
      <c r="C775" s="267">
        <v>37052</v>
      </c>
      <c r="D775" s="102">
        <v>15230</v>
      </c>
      <c r="E775" s="102"/>
      <c r="F775" s="102"/>
      <c r="G775" s="102">
        <v>180959</v>
      </c>
      <c r="H775" s="102"/>
      <c r="I775" s="102"/>
      <c r="J775" s="102"/>
      <c r="K775" s="102">
        <f>SUM(C775:J775)</f>
        <v>233241</v>
      </c>
      <c r="L775" s="3"/>
      <c r="M775" s="3"/>
      <c r="N775" s="3"/>
      <c r="O775" s="3"/>
      <c r="P775" s="3"/>
      <c r="Q775" s="3"/>
      <c r="R775" s="3"/>
    </row>
    <row r="776" spans="1:18" s="11" customFormat="1" ht="14.25" customHeight="1">
      <c r="A776" s="182"/>
      <c r="B776" s="143" t="s">
        <v>448</v>
      </c>
      <c r="C776" s="266"/>
      <c r="D776" s="107"/>
      <c r="E776" s="107"/>
      <c r="F776" s="107"/>
      <c r="G776" s="107"/>
      <c r="H776" s="107"/>
      <c r="I776" s="107"/>
      <c r="J776" s="107"/>
      <c r="K776" s="102">
        <f>SUM(C776:J776)</f>
        <v>0</v>
      </c>
      <c r="L776" s="3"/>
      <c r="M776" s="3"/>
      <c r="N776" s="3"/>
      <c r="O776" s="3"/>
      <c r="P776" s="3"/>
      <c r="Q776" s="3"/>
      <c r="R776" s="3"/>
    </row>
    <row r="777" spans="1:18" s="11" customFormat="1" ht="25.5" customHeight="1" thickBot="1">
      <c r="A777" s="172"/>
      <c r="B777" s="98" t="s">
        <v>618</v>
      </c>
      <c r="C777" s="269">
        <f>C775+C776</f>
        <v>37052</v>
      </c>
      <c r="D777" s="269">
        <f aca="true" t="shared" si="308" ref="D777:K777">D775+D776</f>
        <v>15230</v>
      </c>
      <c r="E777" s="269">
        <f t="shared" si="308"/>
        <v>0</v>
      </c>
      <c r="F777" s="269">
        <f t="shared" si="308"/>
        <v>0</v>
      </c>
      <c r="G777" s="269">
        <f t="shared" si="308"/>
        <v>180959</v>
      </c>
      <c r="H777" s="269">
        <f t="shared" si="308"/>
        <v>0</v>
      </c>
      <c r="I777" s="269">
        <f t="shared" si="308"/>
        <v>0</v>
      </c>
      <c r="J777" s="269">
        <f t="shared" si="308"/>
        <v>0</v>
      </c>
      <c r="K777" s="269">
        <f t="shared" si="308"/>
        <v>233241</v>
      </c>
      <c r="L777" s="3"/>
      <c r="M777" s="3"/>
      <c r="N777" s="3"/>
      <c r="O777" s="3"/>
      <c r="P777" s="3"/>
      <c r="Q777" s="3"/>
      <c r="R777" s="3"/>
    </row>
    <row r="778" spans="1:18" s="11" customFormat="1" ht="16.5" customHeight="1">
      <c r="A778" s="296"/>
      <c r="B778" s="92" t="s">
        <v>621</v>
      </c>
      <c r="C778" s="264">
        <v>19580</v>
      </c>
      <c r="D778" s="264">
        <v>12021</v>
      </c>
      <c r="E778" s="264"/>
      <c r="F778" s="264"/>
      <c r="G778" s="264"/>
      <c r="H778" s="264"/>
      <c r="I778" s="264"/>
      <c r="J778" s="264"/>
      <c r="K778" s="102">
        <f>SUM(C778:J778)</f>
        <v>31601</v>
      </c>
      <c r="L778" s="3"/>
      <c r="M778" s="3"/>
      <c r="N778" s="3"/>
      <c r="O778" s="3"/>
      <c r="P778" s="3"/>
      <c r="Q778" s="3"/>
      <c r="R778" s="3"/>
    </row>
    <row r="779" spans="1:18" s="11" customFormat="1" ht="18" customHeight="1">
      <c r="A779" s="182"/>
      <c r="B779" s="143" t="s">
        <v>448</v>
      </c>
      <c r="C779" s="266"/>
      <c r="D779" s="266"/>
      <c r="E779" s="266"/>
      <c r="F779" s="266"/>
      <c r="G779" s="266"/>
      <c r="H779" s="266"/>
      <c r="I779" s="266"/>
      <c r="J779" s="266"/>
      <c r="K779" s="102">
        <f>SUM(C779:J779)</f>
        <v>0</v>
      </c>
      <c r="L779" s="3"/>
      <c r="M779" s="3"/>
      <c r="N779" s="3"/>
      <c r="O779" s="3"/>
      <c r="P779" s="3"/>
      <c r="Q779" s="3"/>
      <c r="R779" s="3"/>
    </row>
    <row r="780" spans="1:18" s="11" customFormat="1" ht="30" customHeight="1" thickBot="1">
      <c r="A780" s="172"/>
      <c r="B780" s="98" t="s">
        <v>622</v>
      </c>
      <c r="C780" s="269">
        <f>C778+C779</f>
        <v>19580</v>
      </c>
      <c r="D780" s="269">
        <f aca="true" t="shared" si="309" ref="D780:K780">D778+D779</f>
        <v>12021</v>
      </c>
      <c r="E780" s="269">
        <f t="shared" si="309"/>
        <v>0</v>
      </c>
      <c r="F780" s="269">
        <f t="shared" si="309"/>
        <v>0</v>
      </c>
      <c r="G780" s="269">
        <f t="shared" si="309"/>
        <v>0</v>
      </c>
      <c r="H780" s="269">
        <f t="shared" si="309"/>
        <v>0</v>
      </c>
      <c r="I780" s="269">
        <f t="shared" si="309"/>
        <v>0</v>
      </c>
      <c r="J780" s="269">
        <f t="shared" si="309"/>
        <v>0</v>
      </c>
      <c r="K780" s="269">
        <f t="shared" si="309"/>
        <v>31601</v>
      </c>
      <c r="L780" s="3"/>
      <c r="M780" s="3"/>
      <c r="N780" s="3"/>
      <c r="O780" s="3"/>
      <c r="P780" s="3"/>
      <c r="Q780" s="3"/>
      <c r="R780" s="3"/>
    </row>
    <row r="781" spans="1:18" s="11" customFormat="1" ht="15" customHeight="1">
      <c r="A781" s="168"/>
      <c r="B781" s="92" t="s">
        <v>620</v>
      </c>
      <c r="C781" s="267">
        <v>23135</v>
      </c>
      <c r="D781" s="102">
        <v>10400</v>
      </c>
      <c r="E781" s="102"/>
      <c r="F781" s="102"/>
      <c r="G781" s="102"/>
      <c r="H781" s="102"/>
      <c r="I781" s="102"/>
      <c r="J781" s="102"/>
      <c r="K781" s="102">
        <f>SUM(C781:J781)</f>
        <v>33535</v>
      </c>
      <c r="L781" s="3"/>
      <c r="M781" s="3"/>
      <c r="N781" s="3"/>
      <c r="O781" s="3"/>
      <c r="P781" s="3"/>
      <c r="Q781" s="3"/>
      <c r="R781" s="3"/>
    </row>
    <row r="782" spans="1:18" s="11" customFormat="1" ht="16.5" customHeight="1">
      <c r="A782" s="182"/>
      <c r="B782" s="143" t="s">
        <v>448</v>
      </c>
      <c r="C782" s="266"/>
      <c r="D782" s="107">
        <v>-1335</v>
      </c>
      <c r="E782" s="107"/>
      <c r="F782" s="107"/>
      <c r="G782" s="107"/>
      <c r="H782" s="107"/>
      <c r="I782" s="107">
        <v>1335</v>
      </c>
      <c r="J782" s="107"/>
      <c r="K782" s="102">
        <f>SUM(C782:J782)</f>
        <v>0</v>
      </c>
      <c r="L782" s="3"/>
      <c r="M782" s="3"/>
      <c r="N782" s="3"/>
      <c r="O782" s="3"/>
      <c r="P782" s="3"/>
      <c r="Q782" s="3"/>
      <c r="R782" s="3"/>
    </row>
    <row r="783" spans="1:18" s="11" customFormat="1" ht="29.25" customHeight="1" thickBot="1">
      <c r="A783" s="172"/>
      <c r="B783" s="98" t="s">
        <v>623</v>
      </c>
      <c r="C783" s="269">
        <f>C781+C782</f>
        <v>23135</v>
      </c>
      <c r="D783" s="269">
        <f aca="true" t="shared" si="310" ref="D783:K783">D781+D782</f>
        <v>9065</v>
      </c>
      <c r="E783" s="269">
        <f t="shared" si="310"/>
        <v>0</v>
      </c>
      <c r="F783" s="269">
        <f t="shared" si="310"/>
        <v>0</v>
      </c>
      <c r="G783" s="269">
        <f t="shared" si="310"/>
        <v>0</v>
      </c>
      <c r="H783" s="269">
        <f t="shared" si="310"/>
        <v>0</v>
      </c>
      <c r="I783" s="269">
        <f t="shared" si="310"/>
        <v>1335</v>
      </c>
      <c r="J783" s="269">
        <f t="shared" si="310"/>
        <v>0</v>
      </c>
      <c r="K783" s="269">
        <f t="shared" si="310"/>
        <v>33535</v>
      </c>
      <c r="L783" s="3"/>
      <c r="M783" s="3"/>
      <c r="N783" s="3"/>
      <c r="O783" s="3"/>
      <c r="P783" s="3"/>
      <c r="Q783" s="3"/>
      <c r="R783" s="3"/>
    </row>
    <row r="784" spans="1:18" s="11" customFormat="1" ht="16.5" customHeight="1">
      <c r="A784" s="272"/>
      <c r="B784" s="92" t="s">
        <v>102</v>
      </c>
      <c r="C784" s="264">
        <v>5038</v>
      </c>
      <c r="D784" s="264">
        <v>3874</v>
      </c>
      <c r="E784" s="264"/>
      <c r="F784" s="264"/>
      <c r="G784" s="264">
        <v>270</v>
      </c>
      <c r="H784" s="264"/>
      <c r="I784" s="264"/>
      <c r="J784" s="264"/>
      <c r="K784" s="264">
        <f>SUM(C784:J784)</f>
        <v>9182</v>
      </c>
      <c r="L784" s="3"/>
      <c r="M784" s="3"/>
      <c r="N784" s="3"/>
      <c r="O784" s="3"/>
      <c r="P784" s="3"/>
      <c r="Q784" s="3"/>
      <c r="R784" s="3"/>
    </row>
    <row r="785" spans="1:18" s="11" customFormat="1" ht="15.75" customHeight="1">
      <c r="A785" s="265"/>
      <c r="B785" s="143" t="s">
        <v>448</v>
      </c>
      <c r="C785" s="266"/>
      <c r="D785" s="266"/>
      <c r="E785" s="266"/>
      <c r="F785" s="266"/>
      <c r="G785" s="266"/>
      <c r="H785" s="266"/>
      <c r="I785" s="266"/>
      <c r="J785" s="266"/>
      <c r="K785" s="266">
        <f>SUM(C785:J785)</f>
        <v>0</v>
      </c>
      <c r="L785" s="3"/>
      <c r="M785" s="3"/>
      <c r="N785" s="3"/>
      <c r="O785" s="3"/>
      <c r="P785" s="3"/>
      <c r="Q785" s="3"/>
      <c r="R785" s="3"/>
    </row>
    <row r="786" spans="1:18" s="11" customFormat="1" ht="27.75" customHeight="1" thickBot="1">
      <c r="A786" s="172"/>
      <c r="B786" s="98" t="s">
        <v>624</v>
      </c>
      <c r="C786" s="269">
        <f>C784+C785</f>
        <v>5038</v>
      </c>
      <c r="D786" s="269">
        <f aca="true" t="shared" si="311" ref="D786:K786">D784+D785</f>
        <v>3874</v>
      </c>
      <c r="E786" s="269">
        <f t="shared" si="311"/>
        <v>0</v>
      </c>
      <c r="F786" s="269">
        <f t="shared" si="311"/>
        <v>0</v>
      </c>
      <c r="G786" s="269">
        <f t="shared" si="311"/>
        <v>270</v>
      </c>
      <c r="H786" s="269">
        <f t="shared" si="311"/>
        <v>0</v>
      </c>
      <c r="I786" s="269">
        <f t="shared" si="311"/>
        <v>0</v>
      </c>
      <c r="J786" s="269">
        <f t="shared" si="311"/>
        <v>0</v>
      </c>
      <c r="K786" s="269">
        <f t="shared" si="311"/>
        <v>9182</v>
      </c>
      <c r="L786" s="3"/>
      <c r="M786" s="3"/>
      <c r="N786" s="3"/>
      <c r="O786" s="3"/>
      <c r="P786" s="3"/>
      <c r="Q786" s="3"/>
      <c r="R786" s="3"/>
    </row>
    <row r="787" spans="1:18" s="11" customFormat="1" ht="14.25" customHeight="1">
      <c r="A787" s="168"/>
      <c r="B787" s="92" t="s">
        <v>97</v>
      </c>
      <c r="C787" s="267">
        <v>19188</v>
      </c>
      <c r="D787" s="102">
        <v>12070</v>
      </c>
      <c r="E787" s="102"/>
      <c r="F787" s="102"/>
      <c r="G787" s="102"/>
      <c r="H787" s="102"/>
      <c r="I787" s="102"/>
      <c r="J787" s="102"/>
      <c r="K787" s="102">
        <f>SUM(C787:J787)</f>
        <v>31258</v>
      </c>
      <c r="L787" s="3"/>
      <c r="M787" s="3"/>
      <c r="N787" s="3"/>
      <c r="O787" s="3"/>
      <c r="P787" s="3"/>
      <c r="Q787" s="3"/>
      <c r="R787" s="3"/>
    </row>
    <row r="788" spans="1:18" s="11" customFormat="1" ht="17.25" customHeight="1">
      <c r="A788" s="182"/>
      <c r="B788" s="143" t="s">
        <v>448</v>
      </c>
      <c r="C788" s="266"/>
      <c r="D788" s="107">
        <v>386</v>
      </c>
      <c r="E788" s="107"/>
      <c r="F788" s="107"/>
      <c r="G788" s="107"/>
      <c r="H788" s="107"/>
      <c r="I788" s="107"/>
      <c r="J788" s="107"/>
      <c r="K788" s="102">
        <f>SUM(C788:J788)</f>
        <v>386</v>
      </c>
      <c r="L788" s="3"/>
      <c r="M788" s="3"/>
      <c r="N788" s="3"/>
      <c r="O788" s="3"/>
      <c r="P788" s="3"/>
      <c r="Q788" s="3"/>
      <c r="R788" s="3"/>
    </row>
    <row r="789" spans="1:18" s="11" customFormat="1" ht="18.75" customHeight="1" thickBot="1">
      <c r="A789" s="172"/>
      <c r="B789" s="98" t="s">
        <v>625</v>
      </c>
      <c r="C789" s="269">
        <f>C787+C788</f>
        <v>19188</v>
      </c>
      <c r="D789" s="269">
        <f aca="true" t="shared" si="312" ref="D789:K789">D787+D788</f>
        <v>12456</v>
      </c>
      <c r="E789" s="269">
        <f t="shared" si="312"/>
        <v>0</v>
      </c>
      <c r="F789" s="269">
        <f t="shared" si="312"/>
        <v>0</v>
      </c>
      <c r="G789" s="269">
        <f t="shared" si="312"/>
        <v>0</v>
      </c>
      <c r="H789" s="269">
        <f t="shared" si="312"/>
        <v>0</v>
      </c>
      <c r="I789" s="269">
        <f t="shared" si="312"/>
        <v>0</v>
      </c>
      <c r="J789" s="269">
        <f t="shared" si="312"/>
        <v>0</v>
      </c>
      <c r="K789" s="269">
        <f t="shared" si="312"/>
        <v>31644</v>
      </c>
      <c r="L789" s="3"/>
      <c r="M789" s="3"/>
      <c r="N789" s="3"/>
      <c r="O789" s="3"/>
      <c r="P789" s="3"/>
      <c r="Q789" s="3"/>
      <c r="R789" s="3"/>
    </row>
    <row r="790" spans="1:18" s="11" customFormat="1" ht="14.25" customHeight="1">
      <c r="A790" s="168"/>
      <c r="B790" s="92" t="s">
        <v>752</v>
      </c>
      <c r="C790" s="267"/>
      <c r="D790" s="102">
        <v>1080</v>
      </c>
      <c r="E790" s="102"/>
      <c r="F790" s="102"/>
      <c r="G790" s="102"/>
      <c r="H790" s="102"/>
      <c r="I790" s="102"/>
      <c r="J790" s="102"/>
      <c r="K790" s="102">
        <f>SUM(C790:J790)</f>
        <v>1080</v>
      </c>
      <c r="L790" s="3"/>
      <c r="M790" s="3"/>
      <c r="N790" s="3"/>
      <c r="O790" s="3"/>
      <c r="P790" s="3"/>
      <c r="Q790" s="3"/>
      <c r="R790" s="3"/>
    </row>
    <row r="791" spans="1:18" s="11" customFormat="1" ht="14.25" customHeight="1">
      <c r="A791" s="182"/>
      <c r="B791" s="143" t="s">
        <v>448</v>
      </c>
      <c r="C791" s="266"/>
      <c r="D791" s="107">
        <v>-1080</v>
      </c>
      <c r="E791" s="107"/>
      <c r="F791" s="107"/>
      <c r="G791" s="107">
        <v>1350</v>
      </c>
      <c r="H791" s="107"/>
      <c r="I791" s="107"/>
      <c r="J791" s="107"/>
      <c r="K791" s="102">
        <f>SUM(C791:J791)</f>
        <v>270</v>
      </c>
      <c r="L791" s="3"/>
      <c r="M791" s="3"/>
      <c r="N791" s="3"/>
      <c r="O791" s="3"/>
      <c r="P791" s="3"/>
      <c r="Q791" s="3"/>
      <c r="R791" s="3"/>
    </row>
    <row r="792" spans="1:18" s="11" customFormat="1" ht="27" customHeight="1" thickBot="1">
      <c r="A792" s="172"/>
      <c r="B792" s="98" t="s">
        <v>753</v>
      </c>
      <c r="C792" s="269">
        <f>C790+C791</f>
        <v>0</v>
      </c>
      <c r="D792" s="269">
        <f aca="true" t="shared" si="313" ref="D792:K792">D790+D791</f>
        <v>0</v>
      </c>
      <c r="E792" s="269">
        <f t="shared" si="313"/>
        <v>0</v>
      </c>
      <c r="F792" s="269">
        <f t="shared" si="313"/>
        <v>0</v>
      </c>
      <c r="G792" s="269">
        <f t="shared" si="313"/>
        <v>1350</v>
      </c>
      <c r="H792" s="269">
        <f t="shared" si="313"/>
        <v>0</v>
      </c>
      <c r="I792" s="269">
        <f t="shared" si="313"/>
        <v>0</v>
      </c>
      <c r="J792" s="269">
        <f t="shared" si="313"/>
        <v>0</v>
      </c>
      <c r="K792" s="269">
        <f t="shared" si="313"/>
        <v>1350</v>
      </c>
      <c r="L792" s="3"/>
      <c r="M792" s="3"/>
      <c r="N792" s="3"/>
      <c r="O792" s="3"/>
      <c r="P792" s="3"/>
      <c r="Q792" s="3"/>
      <c r="R792" s="3"/>
    </row>
    <row r="793" spans="1:18" s="11" customFormat="1" ht="14.25" customHeight="1">
      <c r="A793" s="168"/>
      <c r="B793" s="92" t="s">
        <v>754</v>
      </c>
      <c r="C793" s="267"/>
      <c r="D793" s="102">
        <v>2443</v>
      </c>
      <c r="E793" s="102"/>
      <c r="F793" s="102"/>
      <c r="G793" s="102"/>
      <c r="H793" s="102"/>
      <c r="I793" s="102"/>
      <c r="J793" s="102"/>
      <c r="K793" s="102">
        <f>SUM(C793:J793)</f>
        <v>2443</v>
      </c>
      <c r="L793" s="3"/>
      <c r="M793" s="3"/>
      <c r="N793" s="3"/>
      <c r="O793" s="3"/>
      <c r="P793" s="3"/>
      <c r="Q793" s="3"/>
      <c r="R793" s="3"/>
    </row>
    <row r="794" spans="1:18" s="11" customFormat="1" ht="14.25" customHeight="1">
      <c r="A794" s="182"/>
      <c r="B794" s="143" t="s">
        <v>448</v>
      </c>
      <c r="C794" s="266">
        <v>4200</v>
      </c>
      <c r="D794" s="107">
        <v>17357</v>
      </c>
      <c r="E794" s="107"/>
      <c r="F794" s="107"/>
      <c r="G794" s="107"/>
      <c r="H794" s="107"/>
      <c r="I794" s="107"/>
      <c r="J794" s="107"/>
      <c r="K794" s="102">
        <f>SUM(C794:J794)</f>
        <v>21557</v>
      </c>
      <c r="L794" s="3"/>
      <c r="M794" s="3"/>
      <c r="N794" s="3"/>
      <c r="O794" s="3"/>
      <c r="P794" s="3"/>
      <c r="Q794" s="3"/>
      <c r="R794" s="3"/>
    </row>
    <row r="795" spans="1:18" s="11" customFormat="1" ht="18" customHeight="1" thickBot="1">
      <c r="A795" s="172"/>
      <c r="B795" s="98" t="s">
        <v>755</v>
      </c>
      <c r="C795" s="269">
        <f>C793+C794</f>
        <v>4200</v>
      </c>
      <c r="D795" s="269">
        <f aca="true" t="shared" si="314" ref="D795:K795">D793+D794</f>
        <v>19800</v>
      </c>
      <c r="E795" s="269">
        <f t="shared" si="314"/>
        <v>0</v>
      </c>
      <c r="F795" s="269">
        <f t="shared" si="314"/>
        <v>0</v>
      </c>
      <c r="G795" s="269">
        <f t="shared" si="314"/>
        <v>0</v>
      </c>
      <c r="H795" s="269">
        <f t="shared" si="314"/>
        <v>0</v>
      </c>
      <c r="I795" s="269">
        <f t="shared" si="314"/>
        <v>0</v>
      </c>
      <c r="J795" s="269">
        <f t="shared" si="314"/>
        <v>0</v>
      </c>
      <c r="K795" s="269">
        <f t="shared" si="314"/>
        <v>24000</v>
      </c>
      <c r="L795" s="3"/>
      <c r="M795" s="3"/>
      <c r="N795" s="3"/>
      <c r="O795" s="3"/>
      <c r="P795" s="3"/>
      <c r="Q795" s="3"/>
      <c r="R795" s="3"/>
    </row>
    <row r="796" spans="1:18" s="11" customFormat="1" ht="15.75" customHeight="1">
      <c r="A796" s="168"/>
      <c r="B796" s="92" t="s">
        <v>365</v>
      </c>
      <c r="C796" s="267">
        <v>300</v>
      </c>
      <c r="D796" s="102">
        <v>2218</v>
      </c>
      <c r="E796" s="102"/>
      <c r="F796" s="102"/>
      <c r="G796" s="102"/>
      <c r="H796" s="102"/>
      <c r="I796" s="102"/>
      <c r="J796" s="102"/>
      <c r="K796" s="102">
        <f>SUM(C796:J796)</f>
        <v>2518</v>
      </c>
      <c r="L796" s="3"/>
      <c r="M796" s="3"/>
      <c r="N796" s="3"/>
      <c r="O796" s="3"/>
      <c r="P796" s="3"/>
      <c r="Q796" s="3"/>
      <c r="R796" s="3"/>
    </row>
    <row r="797" spans="1:18" s="11" customFormat="1" ht="15.75" customHeight="1">
      <c r="A797" s="182"/>
      <c r="B797" s="143" t="s">
        <v>448</v>
      </c>
      <c r="C797" s="266"/>
      <c r="D797" s="107"/>
      <c r="E797" s="107"/>
      <c r="F797" s="107"/>
      <c r="G797" s="107"/>
      <c r="H797" s="107"/>
      <c r="I797" s="107"/>
      <c r="J797" s="107"/>
      <c r="K797" s="102">
        <f>SUM(C797:J797)</f>
        <v>0</v>
      </c>
      <c r="L797" s="3"/>
      <c r="M797" s="3"/>
      <c r="N797" s="3"/>
      <c r="O797" s="3"/>
      <c r="P797" s="3"/>
      <c r="Q797" s="3"/>
      <c r="R797" s="3"/>
    </row>
    <row r="798" spans="1:18" s="11" customFormat="1" ht="16.5" customHeight="1" thickBot="1">
      <c r="A798" s="172"/>
      <c r="B798" s="98" t="s">
        <v>756</v>
      </c>
      <c r="C798" s="269">
        <f>C796+C797</f>
        <v>300</v>
      </c>
      <c r="D798" s="269">
        <f aca="true" t="shared" si="315" ref="D798:K798">D796+D797</f>
        <v>2218</v>
      </c>
      <c r="E798" s="269">
        <f t="shared" si="315"/>
        <v>0</v>
      </c>
      <c r="F798" s="269">
        <f t="shared" si="315"/>
        <v>0</v>
      </c>
      <c r="G798" s="269">
        <f t="shared" si="315"/>
        <v>0</v>
      </c>
      <c r="H798" s="269">
        <f t="shared" si="315"/>
        <v>0</v>
      </c>
      <c r="I798" s="269">
        <f t="shared" si="315"/>
        <v>0</v>
      </c>
      <c r="J798" s="269">
        <f t="shared" si="315"/>
        <v>0</v>
      </c>
      <c r="K798" s="269">
        <f t="shared" si="315"/>
        <v>2518</v>
      </c>
      <c r="L798" s="3"/>
      <c r="M798" s="3"/>
      <c r="N798" s="3"/>
      <c r="O798" s="3"/>
      <c r="P798" s="3"/>
      <c r="Q798" s="3"/>
      <c r="R798" s="3"/>
    </row>
    <row r="799" spans="1:18" s="11" customFormat="1" ht="16.5" customHeight="1">
      <c r="A799" s="168"/>
      <c r="B799" s="92" t="s">
        <v>757</v>
      </c>
      <c r="C799" s="267"/>
      <c r="D799" s="102">
        <v>6087</v>
      </c>
      <c r="E799" s="102"/>
      <c r="F799" s="102"/>
      <c r="G799" s="102"/>
      <c r="H799" s="102"/>
      <c r="I799" s="102"/>
      <c r="J799" s="102"/>
      <c r="K799" s="102">
        <f>SUM(C799:J799)</f>
        <v>6087</v>
      </c>
      <c r="L799" s="3"/>
      <c r="M799" s="3"/>
      <c r="N799" s="3"/>
      <c r="O799" s="3"/>
      <c r="P799" s="3"/>
      <c r="Q799" s="3"/>
      <c r="R799" s="3"/>
    </row>
    <row r="800" spans="1:18" s="11" customFormat="1" ht="16.5" customHeight="1">
      <c r="A800" s="182"/>
      <c r="B800" s="143" t="s">
        <v>448</v>
      </c>
      <c r="C800" s="266"/>
      <c r="D800" s="107"/>
      <c r="E800" s="107"/>
      <c r="F800" s="107"/>
      <c r="G800" s="107"/>
      <c r="H800" s="107"/>
      <c r="I800" s="107"/>
      <c r="J800" s="107"/>
      <c r="K800" s="102">
        <f>SUM(C800:J800)</f>
        <v>0</v>
      </c>
      <c r="L800" s="3"/>
      <c r="M800" s="3"/>
      <c r="N800" s="3"/>
      <c r="O800" s="3"/>
      <c r="P800" s="3"/>
      <c r="Q800" s="3"/>
      <c r="R800" s="3"/>
    </row>
    <row r="801" spans="1:18" s="11" customFormat="1" ht="16.5" customHeight="1" thickBot="1">
      <c r="A801" s="172"/>
      <c r="B801" s="98" t="s">
        <v>758</v>
      </c>
      <c r="C801" s="269">
        <f>C799+C800</f>
        <v>0</v>
      </c>
      <c r="D801" s="269">
        <f aca="true" t="shared" si="316" ref="D801:K801">D799+D800</f>
        <v>6087</v>
      </c>
      <c r="E801" s="269">
        <f t="shared" si="316"/>
        <v>0</v>
      </c>
      <c r="F801" s="269">
        <f t="shared" si="316"/>
        <v>0</v>
      </c>
      <c r="G801" s="269">
        <f t="shared" si="316"/>
        <v>0</v>
      </c>
      <c r="H801" s="269">
        <f t="shared" si="316"/>
        <v>0</v>
      </c>
      <c r="I801" s="269">
        <f t="shared" si="316"/>
        <v>0</v>
      </c>
      <c r="J801" s="269">
        <f t="shared" si="316"/>
        <v>0</v>
      </c>
      <c r="K801" s="269">
        <f t="shared" si="316"/>
        <v>6087</v>
      </c>
      <c r="L801" s="3"/>
      <c r="M801" s="3"/>
      <c r="N801" s="3"/>
      <c r="O801" s="3"/>
      <c r="P801" s="3"/>
      <c r="Q801" s="3"/>
      <c r="R801" s="3"/>
    </row>
    <row r="802" spans="1:18" s="11" customFormat="1" ht="16.5" customHeight="1">
      <c r="A802" s="168"/>
      <c r="B802" s="92" t="s">
        <v>759</v>
      </c>
      <c r="C802" s="267"/>
      <c r="D802" s="102">
        <v>480</v>
      </c>
      <c r="E802" s="102"/>
      <c r="F802" s="102"/>
      <c r="G802" s="102"/>
      <c r="H802" s="102"/>
      <c r="I802" s="102"/>
      <c r="J802" s="102"/>
      <c r="K802" s="102">
        <f>SUM(C802:J802)</f>
        <v>480</v>
      </c>
      <c r="L802" s="3"/>
      <c r="M802" s="3"/>
      <c r="N802" s="3"/>
      <c r="O802" s="3"/>
      <c r="P802" s="3"/>
      <c r="Q802" s="3"/>
      <c r="R802" s="3"/>
    </row>
    <row r="803" spans="1:18" s="11" customFormat="1" ht="16.5" customHeight="1">
      <c r="A803" s="182"/>
      <c r="B803" s="143" t="s">
        <v>448</v>
      </c>
      <c r="C803" s="266"/>
      <c r="D803" s="107"/>
      <c r="E803" s="107"/>
      <c r="F803" s="107"/>
      <c r="G803" s="107"/>
      <c r="H803" s="107"/>
      <c r="I803" s="107"/>
      <c r="J803" s="107"/>
      <c r="K803" s="102">
        <f>SUM(C803:J803)</f>
        <v>0</v>
      </c>
      <c r="L803" s="3"/>
      <c r="M803" s="3"/>
      <c r="N803" s="3"/>
      <c r="O803" s="3"/>
      <c r="P803" s="3"/>
      <c r="Q803" s="3"/>
      <c r="R803" s="3"/>
    </row>
    <row r="804" spans="1:18" s="11" customFormat="1" ht="16.5" customHeight="1" thickBot="1">
      <c r="A804" s="172"/>
      <c r="B804" s="98" t="s">
        <v>760</v>
      </c>
      <c r="C804" s="269">
        <f>C802+C803</f>
        <v>0</v>
      </c>
      <c r="D804" s="269">
        <f aca="true" t="shared" si="317" ref="D804:K804">D802+D803</f>
        <v>480</v>
      </c>
      <c r="E804" s="269">
        <f t="shared" si="317"/>
        <v>0</v>
      </c>
      <c r="F804" s="269">
        <f t="shared" si="317"/>
        <v>0</v>
      </c>
      <c r="G804" s="269">
        <f t="shared" si="317"/>
        <v>0</v>
      </c>
      <c r="H804" s="269">
        <f t="shared" si="317"/>
        <v>0</v>
      </c>
      <c r="I804" s="269">
        <f t="shared" si="317"/>
        <v>0</v>
      </c>
      <c r="J804" s="269">
        <f t="shared" si="317"/>
        <v>0</v>
      </c>
      <c r="K804" s="269">
        <f t="shared" si="317"/>
        <v>480</v>
      </c>
      <c r="L804" s="3"/>
      <c r="M804" s="3"/>
      <c r="N804" s="3"/>
      <c r="O804" s="3"/>
      <c r="P804" s="3"/>
      <c r="Q804" s="3"/>
      <c r="R804" s="3"/>
    </row>
    <row r="805" spans="1:18" s="11" customFormat="1" ht="16.5" customHeight="1">
      <c r="A805" s="168"/>
      <c r="B805" s="92" t="s">
        <v>366</v>
      </c>
      <c r="C805" s="267"/>
      <c r="D805" s="102">
        <v>2084</v>
      </c>
      <c r="E805" s="102"/>
      <c r="F805" s="102"/>
      <c r="G805" s="102"/>
      <c r="H805" s="102"/>
      <c r="I805" s="102"/>
      <c r="J805" s="102"/>
      <c r="K805" s="102">
        <f>SUM(C805:J805)</f>
        <v>2084</v>
      </c>
      <c r="L805" s="3"/>
      <c r="M805" s="3"/>
      <c r="N805" s="3"/>
      <c r="O805" s="3"/>
      <c r="P805" s="3"/>
      <c r="Q805" s="3"/>
      <c r="R805" s="3"/>
    </row>
    <row r="806" spans="1:18" s="11" customFormat="1" ht="16.5" customHeight="1">
      <c r="A806" s="182"/>
      <c r="B806" s="143" t="s">
        <v>448</v>
      </c>
      <c r="C806" s="266"/>
      <c r="D806" s="107"/>
      <c r="E806" s="107"/>
      <c r="F806" s="107"/>
      <c r="G806" s="107"/>
      <c r="H806" s="107"/>
      <c r="I806" s="107"/>
      <c r="J806" s="107"/>
      <c r="K806" s="102">
        <f>SUM(C806:J806)</f>
        <v>0</v>
      </c>
      <c r="L806" s="3"/>
      <c r="M806" s="3"/>
      <c r="N806" s="3"/>
      <c r="O806" s="3"/>
      <c r="P806" s="3"/>
      <c r="Q806" s="3"/>
      <c r="R806" s="3"/>
    </row>
    <row r="807" spans="1:18" s="11" customFormat="1" ht="16.5" customHeight="1" thickBot="1">
      <c r="A807" s="172"/>
      <c r="B807" s="98" t="s">
        <v>619</v>
      </c>
      <c r="C807" s="269">
        <f>C805+C806</f>
        <v>0</v>
      </c>
      <c r="D807" s="269">
        <f aca="true" t="shared" si="318" ref="D807:K807">D805+D806</f>
        <v>2084</v>
      </c>
      <c r="E807" s="269">
        <f t="shared" si="318"/>
        <v>0</v>
      </c>
      <c r="F807" s="269">
        <f t="shared" si="318"/>
        <v>0</v>
      </c>
      <c r="G807" s="269">
        <f t="shared" si="318"/>
        <v>0</v>
      </c>
      <c r="H807" s="269">
        <f t="shared" si="318"/>
        <v>0</v>
      </c>
      <c r="I807" s="269">
        <f t="shared" si="318"/>
        <v>0</v>
      </c>
      <c r="J807" s="269">
        <f t="shared" si="318"/>
        <v>0</v>
      </c>
      <c r="K807" s="269">
        <f t="shared" si="318"/>
        <v>2084</v>
      </c>
      <c r="L807" s="3"/>
      <c r="M807" s="3"/>
      <c r="N807" s="3"/>
      <c r="O807" s="3"/>
      <c r="P807" s="3"/>
      <c r="Q807" s="3"/>
      <c r="R807" s="3"/>
    </row>
    <row r="808" spans="1:18" s="11" customFormat="1" ht="16.5" customHeight="1">
      <c r="A808" s="168"/>
      <c r="B808" s="92" t="s">
        <v>761</v>
      </c>
      <c r="C808" s="267">
        <v>3000</v>
      </c>
      <c r="D808" s="102">
        <v>12880</v>
      </c>
      <c r="E808" s="102"/>
      <c r="F808" s="102"/>
      <c r="G808" s="102"/>
      <c r="H808" s="102"/>
      <c r="I808" s="102"/>
      <c r="J808" s="102"/>
      <c r="K808" s="102">
        <f>SUM(C808:J808)</f>
        <v>15880</v>
      </c>
      <c r="L808" s="3"/>
      <c r="M808" s="3"/>
      <c r="N808" s="3"/>
      <c r="O808" s="3"/>
      <c r="P808" s="3"/>
      <c r="Q808" s="3"/>
      <c r="R808" s="3"/>
    </row>
    <row r="809" spans="1:18" s="11" customFormat="1" ht="16.5" customHeight="1">
      <c r="A809" s="182"/>
      <c r="B809" s="143" t="s">
        <v>448</v>
      </c>
      <c r="C809" s="266"/>
      <c r="D809" s="107"/>
      <c r="E809" s="107"/>
      <c r="F809" s="107"/>
      <c r="G809" s="107"/>
      <c r="H809" s="107"/>
      <c r="I809" s="107"/>
      <c r="J809" s="107"/>
      <c r="K809" s="102">
        <f>SUM(C809:J809)</f>
        <v>0</v>
      </c>
      <c r="L809" s="3"/>
      <c r="M809" s="3"/>
      <c r="N809" s="3"/>
      <c r="O809" s="3"/>
      <c r="P809" s="3"/>
      <c r="Q809" s="3"/>
      <c r="R809" s="3"/>
    </row>
    <row r="810" spans="1:18" s="11" customFormat="1" ht="30" customHeight="1" thickBot="1">
      <c r="A810" s="172"/>
      <c r="B810" s="98" t="s">
        <v>762</v>
      </c>
      <c r="C810" s="269">
        <f>C808+C809</f>
        <v>3000</v>
      </c>
      <c r="D810" s="269">
        <f aca="true" t="shared" si="319" ref="D810:K810">D808+D809</f>
        <v>12880</v>
      </c>
      <c r="E810" s="269">
        <f t="shared" si="319"/>
        <v>0</v>
      </c>
      <c r="F810" s="269">
        <f t="shared" si="319"/>
        <v>0</v>
      </c>
      <c r="G810" s="269">
        <f t="shared" si="319"/>
        <v>0</v>
      </c>
      <c r="H810" s="269">
        <f t="shared" si="319"/>
        <v>0</v>
      </c>
      <c r="I810" s="269">
        <f t="shared" si="319"/>
        <v>0</v>
      </c>
      <c r="J810" s="269">
        <f t="shared" si="319"/>
        <v>0</v>
      </c>
      <c r="K810" s="269">
        <f t="shared" si="319"/>
        <v>15880</v>
      </c>
      <c r="L810" s="3"/>
      <c r="M810" s="3"/>
      <c r="N810" s="3"/>
      <c r="O810" s="3"/>
      <c r="P810" s="3"/>
      <c r="Q810" s="3"/>
      <c r="R810" s="3"/>
    </row>
    <row r="811" spans="1:18" ht="15.75" customHeight="1">
      <c r="A811" s="168"/>
      <c r="B811" s="92" t="s">
        <v>55</v>
      </c>
      <c r="C811" s="289"/>
      <c r="D811" s="102"/>
      <c r="E811" s="102"/>
      <c r="F811" s="102"/>
      <c r="G811" s="102"/>
      <c r="H811" s="102"/>
      <c r="I811" s="102">
        <v>260000</v>
      </c>
      <c r="J811" s="102"/>
      <c r="K811" s="102">
        <f>SUM(C811:J811)</f>
        <v>260000</v>
      </c>
      <c r="L811" s="3"/>
      <c r="M811" s="3"/>
      <c r="N811" s="3"/>
      <c r="O811" s="3"/>
      <c r="P811" s="3"/>
      <c r="Q811" s="3"/>
      <c r="R811" s="3"/>
    </row>
    <row r="812" spans="1:18" s="11" customFormat="1" ht="15.75" customHeight="1">
      <c r="A812" s="182"/>
      <c r="B812" s="143" t="s">
        <v>448</v>
      </c>
      <c r="C812" s="297"/>
      <c r="D812" s="107"/>
      <c r="E812" s="107"/>
      <c r="F812" s="107"/>
      <c r="G812" s="107"/>
      <c r="H812" s="107"/>
      <c r="I812" s="107">
        <v>10000</v>
      </c>
      <c r="J812" s="107"/>
      <c r="K812" s="102">
        <f>SUM(C812:J812)</f>
        <v>10000</v>
      </c>
      <c r="L812" s="3"/>
      <c r="M812" s="3"/>
      <c r="N812" s="3"/>
      <c r="O812" s="3"/>
      <c r="P812" s="3"/>
      <c r="Q812" s="3"/>
      <c r="R812" s="3"/>
    </row>
    <row r="813" spans="1:18" s="11" customFormat="1" ht="25.5" customHeight="1" thickBot="1">
      <c r="A813" s="172"/>
      <c r="B813" s="98" t="s">
        <v>626</v>
      </c>
      <c r="C813" s="269">
        <f>C811+C812</f>
        <v>0</v>
      </c>
      <c r="D813" s="269">
        <f aca="true" t="shared" si="320" ref="D813:K813">D811+D812</f>
        <v>0</v>
      </c>
      <c r="E813" s="269">
        <f t="shared" si="320"/>
        <v>0</v>
      </c>
      <c r="F813" s="269">
        <f t="shared" si="320"/>
        <v>0</v>
      </c>
      <c r="G813" s="269">
        <f t="shared" si="320"/>
        <v>0</v>
      </c>
      <c r="H813" s="269">
        <f t="shared" si="320"/>
        <v>0</v>
      </c>
      <c r="I813" s="269">
        <f t="shared" si="320"/>
        <v>270000</v>
      </c>
      <c r="J813" s="269">
        <f t="shared" si="320"/>
        <v>0</v>
      </c>
      <c r="K813" s="269">
        <f t="shared" si="320"/>
        <v>270000</v>
      </c>
      <c r="L813" s="3"/>
      <c r="M813" s="3"/>
      <c r="N813" s="3"/>
      <c r="O813" s="3"/>
      <c r="P813" s="3"/>
      <c r="Q813" s="3"/>
      <c r="R813" s="3"/>
    </row>
    <row r="814" spans="1:18" s="11" customFormat="1" ht="17.25" customHeight="1">
      <c r="A814" s="250" t="s">
        <v>337</v>
      </c>
      <c r="B814" s="250" t="s">
        <v>56</v>
      </c>
      <c r="C814" s="298">
        <f>C820+C826+C829+C877+C928+C817</f>
        <v>1183213</v>
      </c>
      <c r="D814" s="298">
        <f aca="true" t="shared" si="321" ref="D814:K814">D820+D826+D829+D877+D928+D817</f>
        <v>437760</v>
      </c>
      <c r="E814" s="298">
        <f t="shared" si="321"/>
        <v>16102</v>
      </c>
      <c r="F814" s="298">
        <f t="shared" si="321"/>
        <v>0</v>
      </c>
      <c r="G814" s="298">
        <f t="shared" si="321"/>
        <v>12580</v>
      </c>
      <c r="H814" s="298">
        <f t="shared" si="321"/>
        <v>526040</v>
      </c>
      <c r="I814" s="298">
        <f t="shared" si="321"/>
        <v>80104</v>
      </c>
      <c r="J814" s="298">
        <f t="shared" si="321"/>
        <v>0</v>
      </c>
      <c r="K814" s="298">
        <f t="shared" si="321"/>
        <v>2255799</v>
      </c>
      <c r="L814" s="3"/>
      <c r="M814" s="3"/>
      <c r="N814" s="3"/>
      <c r="O814" s="3"/>
      <c r="P814" s="3"/>
      <c r="Q814" s="3"/>
      <c r="R814" s="3"/>
    </row>
    <row r="815" spans="1:18" s="11" customFormat="1" ht="15" customHeight="1">
      <c r="A815" s="299"/>
      <c r="B815" s="251" t="s">
        <v>448</v>
      </c>
      <c r="C815" s="300">
        <f>C821+C827+C830+C878+C929+C818</f>
        <v>-500</v>
      </c>
      <c r="D815" s="300">
        <f aca="true" t="shared" si="322" ref="D815:K815">D821+D827+D830+D878+D929+D818</f>
        <v>-69948</v>
      </c>
      <c r="E815" s="300">
        <f t="shared" si="322"/>
        <v>0</v>
      </c>
      <c r="F815" s="300">
        <f t="shared" si="322"/>
        <v>0</v>
      </c>
      <c r="G815" s="300">
        <f t="shared" si="322"/>
        <v>19351</v>
      </c>
      <c r="H815" s="300">
        <f t="shared" si="322"/>
        <v>74594</v>
      </c>
      <c r="I815" s="300">
        <f t="shared" si="322"/>
        <v>0</v>
      </c>
      <c r="J815" s="300">
        <f t="shared" si="322"/>
        <v>0</v>
      </c>
      <c r="K815" s="300">
        <f t="shared" si="322"/>
        <v>23497</v>
      </c>
      <c r="L815" s="3"/>
      <c r="M815" s="3"/>
      <c r="N815" s="3"/>
      <c r="O815" s="3"/>
      <c r="P815" s="3"/>
      <c r="Q815" s="3"/>
      <c r="R815" s="3"/>
    </row>
    <row r="816" spans="1:18" s="11" customFormat="1" ht="17.25" customHeight="1" thickBot="1">
      <c r="A816" s="301"/>
      <c r="B816" s="301" t="s">
        <v>629</v>
      </c>
      <c r="C816" s="302">
        <f>C814+C815</f>
        <v>1182713</v>
      </c>
      <c r="D816" s="302">
        <f aca="true" t="shared" si="323" ref="D816:K816">D814+D815</f>
        <v>367812</v>
      </c>
      <c r="E816" s="302">
        <f t="shared" si="323"/>
        <v>16102</v>
      </c>
      <c r="F816" s="302">
        <f t="shared" si="323"/>
        <v>0</v>
      </c>
      <c r="G816" s="302">
        <f t="shared" si="323"/>
        <v>31931</v>
      </c>
      <c r="H816" s="302">
        <f t="shared" si="323"/>
        <v>600634</v>
      </c>
      <c r="I816" s="302">
        <f t="shared" si="323"/>
        <v>80104</v>
      </c>
      <c r="J816" s="302">
        <f t="shared" si="323"/>
        <v>0</v>
      </c>
      <c r="K816" s="302">
        <f t="shared" si="323"/>
        <v>2279296</v>
      </c>
      <c r="L816" s="3"/>
      <c r="M816" s="3"/>
      <c r="N816" s="3"/>
      <c r="O816" s="3"/>
      <c r="P816" s="3"/>
      <c r="Q816" s="3"/>
      <c r="R816" s="3"/>
    </row>
    <row r="817" spans="1:18" s="11" customFormat="1" ht="17.25" customHeight="1">
      <c r="A817" s="320" t="s">
        <v>844</v>
      </c>
      <c r="B817" s="326" t="s">
        <v>845</v>
      </c>
      <c r="C817" s="159"/>
      <c r="D817" s="159"/>
      <c r="E817" s="159"/>
      <c r="F817" s="159"/>
      <c r="G817" s="159"/>
      <c r="H817" s="159"/>
      <c r="I817" s="159"/>
      <c r="J817" s="159"/>
      <c r="K817" s="306">
        <f>SUM(C817:J817)</f>
        <v>0</v>
      </c>
      <c r="L817" s="3"/>
      <c r="M817" s="3"/>
      <c r="N817" s="3"/>
      <c r="O817" s="3"/>
      <c r="P817" s="3"/>
      <c r="Q817" s="3"/>
      <c r="R817" s="3"/>
    </row>
    <row r="818" spans="1:18" s="11" customFormat="1" ht="17.25" customHeight="1">
      <c r="A818" s="322"/>
      <c r="B818" s="323" t="s">
        <v>448</v>
      </c>
      <c r="C818" s="161"/>
      <c r="D818" s="161"/>
      <c r="E818" s="161"/>
      <c r="F818" s="161"/>
      <c r="G818" s="161"/>
      <c r="H818" s="161">
        <v>70000</v>
      </c>
      <c r="I818" s="161"/>
      <c r="J818" s="161"/>
      <c r="K818" s="306">
        <f>SUM(C818:J818)</f>
        <v>70000</v>
      </c>
      <c r="L818" s="3"/>
      <c r="M818" s="3"/>
      <c r="N818" s="3"/>
      <c r="O818" s="3"/>
      <c r="P818" s="3"/>
      <c r="Q818" s="3"/>
      <c r="R818" s="3"/>
    </row>
    <row r="819" spans="1:18" s="11" customFormat="1" ht="17.25" customHeight="1" thickBot="1">
      <c r="A819" s="324"/>
      <c r="B819" s="327" t="s">
        <v>846</v>
      </c>
      <c r="C819" s="163">
        <f>C817+C818</f>
        <v>0</v>
      </c>
      <c r="D819" s="163">
        <f aca="true" t="shared" si="324" ref="D819:K819">D817+D818</f>
        <v>0</v>
      </c>
      <c r="E819" s="163">
        <f t="shared" si="324"/>
        <v>0</v>
      </c>
      <c r="F819" s="163">
        <f t="shared" si="324"/>
        <v>0</v>
      </c>
      <c r="G819" s="163">
        <f t="shared" si="324"/>
        <v>0</v>
      </c>
      <c r="H819" s="163">
        <f t="shared" si="324"/>
        <v>70000</v>
      </c>
      <c r="I819" s="163">
        <f t="shared" si="324"/>
        <v>0</v>
      </c>
      <c r="J819" s="163">
        <f t="shared" si="324"/>
        <v>0</v>
      </c>
      <c r="K819" s="163">
        <f t="shared" si="324"/>
        <v>70000</v>
      </c>
      <c r="L819" s="3"/>
      <c r="M819" s="3"/>
      <c r="N819" s="3"/>
      <c r="O819" s="3"/>
      <c r="P819" s="3"/>
      <c r="Q819" s="3"/>
      <c r="R819" s="3"/>
    </row>
    <row r="820" spans="1:18" s="11" customFormat="1" ht="14.25" customHeight="1">
      <c r="A820" s="100" t="s">
        <v>75</v>
      </c>
      <c r="B820" s="158" t="s">
        <v>343</v>
      </c>
      <c r="C820" s="224">
        <f>C823</f>
        <v>173118</v>
      </c>
      <c r="D820" s="224">
        <f aca="true" t="shared" si="325" ref="D820:K820">D823</f>
        <v>31243</v>
      </c>
      <c r="E820" s="224">
        <f t="shared" si="325"/>
        <v>0</v>
      </c>
      <c r="F820" s="224">
        <f t="shared" si="325"/>
        <v>0</v>
      </c>
      <c r="G820" s="224">
        <f t="shared" si="325"/>
        <v>4000</v>
      </c>
      <c r="H820" s="224">
        <f t="shared" si="325"/>
        <v>0</v>
      </c>
      <c r="I820" s="224">
        <f t="shared" si="325"/>
        <v>0</v>
      </c>
      <c r="J820" s="224">
        <f t="shared" si="325"/>
        <v>0</v>
      </c>
      <c r="K820" s="224">
        <f t="shared" si="325"/>
        <v>208361</v>
      </c>
      <c r="L820" s="3"/>
      <c r="M820" s="3"/>
      <c r="N820" s="3"/>
      <c r="O820" s="3"/>
      <c r="P820" s="3"/>
      <c r="Q820" s="3"/>
      <c r="R820" s="3"/>
    </row>
    <row r="821" spans="1:18" s="11" customFormat="1" ht="14.25" customHeight="1">
      <c r="A821" s="105"/>
      <c r="B821" s="143" t="s">
        <v>448</v>
      </c>
      <c r="C821" s="238">
        <f>C824</f>
        <v>0</v>
      </c>
      <c r="D821" s="238">
        <f aca="true" t="shared" si="326" ref="D821:K821">D824</f>
        <v>0</v>
      </c>
      <c r="E821" s="238">
        <f t="shared" si="326"/>
        <v>0</v>
      </c>
      <c r="F821" s="238">
        <f t="shared" si="326"/>
        <v>0</v>
      </c>
      <c r="G821" s="238">
        <f t="shared" si="326"/>
        <v>0</v>
      </c>
      <c r="H821" s="238">
        <f t="shared" si="326"/>
        <v>0</v>
      </c>
      <c r="I821" s="238">
        <f t="shared" si="326"/>
        <v>0</v>
      </c>
      <c r="J821" s="238">
        <f t="shared" si="326"/>
        <v>0</v>
      </c>
      <c r="K821" s="238">
        <f t="shared" si="326"/>
        <v>0</v>
      </c>
      <c r="L821" s="3"/>
      <c r="M821" s="3"/>
      <c r="N821" s="3"/>
      <c r="O821" s="3"/>
      <c r="P821" s="3"/>
      <c r="Q821" s="3"/>
      <c r="R821" s="3"/>
    </row>
    <row r="822" spans="1:18" s="11" customFormat="1" ht="14.25" customHeight="1" thickBot="1">
      <c r="A822" s="123"/>
      <c r="B822" s="162" t="s">
        <v>630</v>
      </c>
      <c r="C822" s="239">
        <f>C820+C821</f>
        <v>173118</v>
      </c>
      <c r="D822" s="239">
        <f aca="true" t="shared" si="327" ref="D822:J822">D820+D821</f>
        <v>31243</v>
      </c>
      <c r="E822" s="239">
        <f t="shared" si="327"/>
        <v>0</v>
      </c>
      <c r="F822" s="239">
        <f t="shared" si="327"/>
        <v>0</v>
      </c>
      <c r="G822" s="239">
        <f t="shared" si="327"/>
        <v>4000</v>
      </c>
      <c r="H822" s="239">
        <f t="shared" si="327"/>
        <v>0</v>
      </c>
      <c r="I822" s="239">
        <f t="shared" si="327"/>
        <v>0</v>
      </c>
      <c r="J822" s="239">
        <f t="shared" si="327"/>
        <v>0</v>
      </c>
      <c r="K822" s="239">
        <f>K820+K821</f>
        <v>208361</v>
      </c>
      <c r="L822" s="3"/>
      <c r="M822" s="3"/>
      <c r="N822" s="3"/>
      <c r="O822" s="3"/>
      <c r="P822" s="3"/>
      <c r="Q822" s="3"/>
      <c r="R822" s="3"/>
    </row>
    <row r="823" spans="1:18" ht="14.25" customHeight="1">
      <c r="A823" s="91" t="s">
        <v>75</v>
      </c>
      <c r="B823" s="92" t="s">
        <v>763</v>
      </c>
      <c r="C823" s="102">
        <v>173118</v>
      </c>
      <c r="D823" s="102">
        <v>31243</v>
      </c>
      <c r="E823" s="102"/>
      <c r="F823" s="102"/>
      <c r="G823" s="102">
        <v>4000</v>
      </c>
      <c r="H823" s="102"/>
      <c r="I823" s="102"/>
      <c r="J823" s="102"/>
      <c r="K823" s="303">
        <f>SUM(C823:J823)</f>
        <v>208361</v>
      </c>
      <c r="L823" s="3"/>
      <c r="M823" s="3"/>
      <c r="N823" s="3"/>
      <c r="O823" s="3"/>
      <c r="P823" s="3"/>
      <c r="Q823" s="3"/>
      <c r="R823" s="3"/>
    </row>
    <row r="824" spans="1:18" s="11" customFormat="1" ht="14.25" customHeight="1">
      <c r="A824" s="94"/>
      <c r="B824" s="143" t="s">
        <v>448</v>
      </c>
      <c r="C824" s="107"/>
      <c r="D824" s="107"/>
      <c r="E824" s="107"/>
      <c r="F824" s="107"/>
      <c r="G824" s="107"/>
      <c r="H824" s="107"/>
      <c r="I824" s="107"/>
      <c r="J824" s="107"/>
      <c r="K824" s="303">
        <f>SUM(C824:J824)</f>
        <v>0</v>
      </c>
      <c r="L824" s="3"/>
      <c r="M824" s="3"/>
      <c r="N824" s="3"/>
      <c r="O824" s="3"/>
      <c r="P824" s="3"/>
      <c r="Q824" s="3"/>
      <c r="R824" s="3"/>
    </row>
    <row r="825" spans="1:18" s="11" customFormat="1" ht="18.75" customHeight="1" thickBot="1">
      <c r="A825" s="304"/>
      <c r="B825" s="98" t="s">
        <v>764</v>
      </c>
      <c r="C825" s="110">
        <f>C823+C824</f>
        <v>173118</v>
      </c>
      <c r="D825" s="110">
        <f aca="true" t="shared" si="328" ref="D825:K825">D823+D824</f>
        <v>31243</v>
      </c>
      <c r="E825" s="110">
        <f>E823+E824</f>
        <v>0</v>
      </c>
      <c r="F825" s="110">
        <f t="shared" si="328"/>
        <v>0</v>
      </c>
      <c r="G825" s="110">
        <f t="shared" si="328"/>
        <v>4000</v>
      </c>
      <c r="H825" s="110">
        <f t="shared" si="328"/>
        <v>0</v>
      </c>
      <c r="I825" s="110">
        <f t="shared" si="328"/>
        <v>0</v>
      </c>
      <c r="J825" s="110">
        <f t="shared" si="328"/>
        <v>0</v>
      </c>
      <c r="K825" s="110">
        <f t="shared" si="328"/>
        <v>208361</v>
      </c>
      <c r="L825" s="3"/>
      <c r="M825" s="3"/>
      <c r="N825" s="3"/>
      <c r="O825" s="3"/>
      <c r="P825" s="3"/>
      <c r="Q825" s="3"/>
      <c r="R825" s="3"/>
    </row>
    <row r="826" spans="1:18" ht="14.25" customHeight="1">
      <c r="A826" s="100" t="s">
        <v>76</v>
      </c>
      <c r="B826" s="158" t="s">
        <v>77</v>
      </c>
      <c r="C826" s="305">
        <v>1400</v>
      </c>
      <c r="D826" s="305">
        <v>0</v>
      </c>
      <c r="E826" s="305">
        <v>0</v>
      </c>
      <c r="F826" s="305">
        <v>0</v>
      </c>
      <c r="G826" s="305">
        <v>0</v>
      </c>
      <c r="H826" s="305">
        <v>91937</v>
      </c>
      <c r="I826" s="305">
        <v>104</v>
      </c>
      <c r="J826" s="305">
        <v>0</v>
      </c>
      <c r="K826" s="306">
        <f>SUM(C826:J826)</f>
        <v>93441</v>
      </c>
      <c r="L826" s="3"/>
      <c r="M826" s="3"/>
      <c r="N826" s="3"/>
      <c r="O826" s="3"/>
      <c r="P826" s="3"/>
      <c r="Q826" s="3"/>
      <c r="R826" s="3"/>
    </row>
    <row r="827" spans="1:18" s="11" customFormat="1" ht="14.25" customHeight="1">
      <c r="A827" s="105"/>
      <c r="B827" s="143" t="s">
        <v>448</v>
      </c>
      <c r="C827" s="307"/>
      <c r="D827" s="307"/>
      <c r="E827" s="307"/>
      <c r="F827" s="307"/>
      <c r="G827" s="307"/>
      <c r="H827" s="307"/>
      <c r="I827" s="307"/>
      <c r="J827" s="307"/>
      <c r="K827" s="306">
        <f>SUM(C827:J827)</f>
        <v>0</v>
      </c>
      <c r="L827" s="3"/>
      <c r="M827" s="3"/>
      <c r="N827" s="3"/>
      <c r="O827" s="3"/>
      <c r="P827" s="3"/>
      <c r="Q827" s="3"/>
      <c r="R827" s="3"/>
    </row>
    <row r="828" spans="1:18" s="11" customFormat="1" ht="14.25" customHeight="1" thickBot="1">
      <c r="A828" s="123"/>
      <c r="B828" s="162" t="s">
        <v>631</v>
      </c>
      <c r="C828" s="308">
        <f>C826+C827</f>
        <v>1400</v>
      </c>
      <c r="D828" s="308">
        <f aca="true" t="shared" si="329" ref="D828:K828">D826+D827</f>
        <v>0</v>
      </c>
      <c r="E828" s="308">
        <f t="shared" si="329"/>
        <v>0</v>
      </c>
      <c r="F828" s="308">
        <f t="shared" si="329"/>
        <v>0</v>
      </c>
      <c r="G828" s="308">
        <f t="shared" si="329"/>
        <v>0</v>
      </c>
      <c r="H828" s="308">
        <f t="shared" si="329"/>
        <v>91937</v>
      </c>
      <c r="I828" s="308">
        <f t="shared" si="329"/>
        <v>104</v>
      </c>
      <c r="J828" s="308">
        <f t="shared" si="329"/>
        <v>0</v>
      </c>
      <c r="K828" s="308">
        <f t="shared" si="329"/>
        <v>93441</v>
      </c>
      <c r="L828" s="3"/>
      <c r="M828" s="3"/>
      <c r="N828" s="3"/>
      <c r="O828" s="3"/>
      <c r="P828" s="3"/>
      <c r="Q828" s="3"/>
      <c r="R828" s="3"/>
    </row>
    <row r="829" spans="1:18" ht="14.25" customHeight="1">
      <c r="A829" s="100" t="s">
        <v>84</v>
      </c>
      <c r="B829" s="158" t="s">
        <v>344</v>
      </c>
      <c r="C829" s="224">
        <f>C832+C835+C838+C841+C844+C847+C850+C853+C856+C859+C862+C865+C868+C871+C874</f>
        <v>0</v>
      </c>
      <c r="D829" s="224">
        <f aca="true" t="shared" si="330" ref="D829:K829">D832+D835+D838+D841+D844+D847+D850+D853+D856+D859+D862+D865+D868+D871+D874</f>
        <v>0</v>
      </c>
      <c r="E829" s="224">
        <f t="shared" si="330"/>
        <v>0</v>
      </c>
      <c r="F829" s="224">
        <f t="shared" si="330"/>
        <v>0</v>
      </c>
      <c r="G829" s="224">
        <f t="shared" si="330"/>
        <v>0</v>
      </c>
      <c r="H829" s="224">
        <f t="shared" si="330"/>
        <v>392853</v>
      </c>
      <c r="I829" s="224">
        <f t="shared" si="330"/>
        <v>0</v>
      </c>
      <c r="J829" s="224">
        <f t="shared" si="330"/>
        <v>0</v>
      </c>
      <c r="K829" s="224">
        <f t="shared" si="330"/>
        <v>392853</v>
      </c>
      <c r="L829" s="3"/>
      <c r="M829" s="3"/>
      <c r="N829" s="3"/>
      <c r="O829" s="3"/>
      <c r="P829" s="3"/>
      <c r="Q829" s="3"/>
      <c r="R829" s="3"/>
    </row>
    <row r="830" spans="1:18" s="11" customFormat="1" ht="14.25" customHeight="1">
      <c r="A830" s="105"/>
      <c r="B830" s="143" t="s">
        <v>448</v>
      </c>
      <c r="C830" s="238">
        <f>C833+C836+C839+C842+C845+C848+C851+C854+C857+C860+C863+C866+C869+C872+C875</f>
        <v>0</v>
      </c>
      <c r="D830" s="238">
        <f aca="true" t="shared" si="331" ref="D830:K830">D833+D836+D839+D842+D845+D848+D851+D854+D857+D860+D863+D866+D869+D872+D875</f>
        <v>0</v>
      </c>
      <c r="E830" s="238">
        <f t="shared" si="331"/>
        <v>0</v>
      </c>
      <c r="F830" s="238">
        <f t="shared" si="331"/>
        <v>0</v>
      </c>
      <c r="G830" s="238">
        <f t="shared" si="331"/>
        <v>0</v>
      </c>
      <c r="H830" s="238">
        <f t="shared" si="331"/>
        <v>2000</v>
      </c>
      <c r="I830" s="238">
        <f t="shared" si="331"/>
        <v>0</v>
      </c>
      <c r="J830" s="238">
        <f t="shared" si="331"/>
        <v>0</v>
      </c>
      <c r="K830" s="238">
        <f t="shared" si="331"/>
        <v>2000</v>
      </c>
      <c r="L830" s="3"/>
      <c r="M830" s="3"/>
      <c r="N830" s="3"/>
      <c r="O830" s="3"/>
      <c r="P830" s="3"/>
      <c r="Q830" s="3"/>
      <c r="R830" s="3"/>
    </row>
    <row r="831" spans="1:18" s="11" customFormat="1" ht="14.25" customHeight="1" thickBot="1">
      <c r="A831" s="123"/>
      <c r="B831" s="162" t="s">
        <v>632</v>
      </c>
      <c r="C831" s="239">
        <f>C829+C830</f>
        <v>0</v>
      </c>
      <c r="D831" s="239">
        <f aca="true" t="shared" si="332" ref="D831:K831">D829+D830</f>
        <v>0</v>
      </c>
      <c r="E831" s="239">
        <f t="shared" si="332"/>
        <v>0</v>
      </c>
      <c r="F831" s="239">
        <f t="shared" si="332"/>
        <v>0</v>
      </c>
      <c r="G831" s="239">
        <f t="shared" si="332"/>
        <v>0</v>
      </c>
      <c r="H831" s="239">
        <f t="shared" si="332"/>
        <v>394853</v>
      </c>
      <c r="I831" s="239">
        <f t="shared" si="332"/>
        <v>0</v>
      </c>
      <c r="J831" s="239">
        <f t="shared" si="332"/>
        <v>0</v>
      </c>
      <c r="K831" s="239">
        <f t="shared" si="332"/>
        <v>394853</v>
      </c>
      <c r="L831" s="3"/>
      <c r="M831" s="3"/>
      <c r="N831" s="3"/>
      <c r="O831" s="3"/>
      <c r="P831" s="3"/>
      <c r="Q831" s="3"/>
      <c r="R831" s="3"/>
    </row>
    <row r="832" spans="1:18" ht="26.25" customHeight="1">
      <c r="A832" s="100"/>
      <c r="B832" s="101" t="s">
        <v>110</v>
      </c>
      <c r="C832" s="102"/>
      <c r="D832" s="102"/>
      <c r="E832" s="102"/>
      <c r="F832" s="102"/>
      <c r="G832" s="102"/>
      <c r="H832" s="144">
        <v>1000</v>
      </c>
      <c r="I832" s="102"/>
      <c r="J832" s="102"/>
      <c r="K832" s="303">
        <f>SUM(C832:J832)</f>
        <v>1000</v>
      </c>
      <c r="L832" s="3"/>
      <c r="M832" s="3"/>
      <c r="N832" s="3"/>
      <c r="O832" s="3"/>
      <c r="P832" s="3"/>
      <c r="Q832" s="3"/>
      <c r="R832" s="3"/>
    </row>
    <row r="833" spans="1:18" s="11" customFormat="1" ht="14.25" customHeight="1">
      <c r="A833" s="105"/>
      <c r="B833" s="143" t="s">
        <v>448</v>
      </c>
      <c r="C833" s="107"/>
      <c r="D833" s="107"/>
      <c r="E833" s="107"/>
      <c r="F833" s="107"/>
      <c r="G833" s="107"/>
      <c r="H833" s="145">
        <v>2000</v>
      </c>
      <c r="I833" s="107"/>
      <c r="J833" s="107"/>
      <c r="K833" s="303">
        <f>SUM(C833:J833)</f>
        <v>2000</v>
      </c>
      <c r="L833" s="3"/>
      <c r="M833" s="3"/>
      <c r="N833" s="3"/>
      <c r="O833" s="3"/>
      <c r="P833" s="3"/>
      <c r="Q833" s="3"/>
      <c r="R833" s="3"/>
    </row>
    <row r="834" spans="1:18" s="11" customFormat="1" ht="27.75" customHeight="1" thickBot="1">
      <c r="A834" s="123"/>
      <c r="B834" s="109" t="s">
        <v>633</v>
      </c>
      <c r="C834" s="110">
        <f>C832+C833</f>
        <v>0</v>
      </c>
      <c r="D834" s="110">
        <f aca="true" t="shared" si="333" ref="D834:K834">D832+D833</f>
        <v>0</v>
      </c>
      <c r="E834" s="110">
        <f t="shared" si="333"/>
        <v>0</v>
      </c>
      <c r="F834" s="110">
        <f t="shared" si="333"/>
        <v>0</v>
      </c>
      <c r="G834" s="110">
        <f t="shared" si="333"/>
        <v>0</v>
      </c>
      <c r="H834" s="110">
        <f t="shared" si="333"/>
        <v>3000</v>
      </c>
      <c r="I834" s="110">
        <f t="shared" si="333"/>
        <v>0</v>
      </c>
      <c r="J834" s="110">
        <f t="shared" si="333"/>
        <v>0</v>
      </c>
      <c r="K834" s="110">
        <f t="shared" si="333"/>
        <v>3000</v>
      </c>
      <c r="L834" s="3"/>
      <c r="M834" s="3"/>
      <c r="N834" s="3"/>
      <c r="O834" s="3"/>
      <c r="P834" s="3"/>
      <c r="Q834" s="3"/>
      <c r="R834" s="3"/>
    </row>
    <row r="835" spans="1:18" ht="15" customHeight="1">
      <c r="A835" s="100"/>
      <c r="B835" s="101" t="s">
        <v>1</v>
      </c>
      <c r="C835" s="102"/>
      <c r="D835" s="102"/>
      <c r="E835" s="102"/>
      <c r="F835" s="102"/>
      <c r="G835" s="102"/>
      <c r="H835" s="102">
        <v>102861</v>
      </c>
      <c r="I835" s="102"/>
      <c r="J835" s="102"/>
      <c r="K835" s="303">
        <f>SUM(C835:J835)</f>
        <v>102861</v>
      </c>
      <c r="L835" s="3"/>
      <c r="M835" s="3"/>
      <c r="N835" s="3"/>
      <c r="O835" s="3"/>
      <c r="P835" s="3"/>
      <c r="Q835" s="3"/>
      <c r="R835" s="3"/>
    </row>
    <row r="836" spans="1:18" s="11" customFormat="1" ht="15" customHeight="1">
      <c r="A836" s="105"/>
      <c r="B836" s="143" t="s">
        <v>448</v>
      </c>
      <c r="C836" s="107"/>
      <c r="D836" s="107"/>
      <c r="E836" s="107"/>
      <c r="F836" s="107"/>
      <c r="G836" s="107"/>
      <c r="H836" s="107">
        <v>-2000</v>
      </c>
      <c r="I836" s="107"/>
      <c r="J836" s="107"/>
      <c r="K836" s="303">
        <f>SUM(C836:J836)</f>
        <v>-2000</v>
      </c>
      <c r="L836" s="3"/>
      <c r="M836" s="3"/>
      <c r="N836" s="3"/>
      <c r="O836" s="3"/>
      <c r="P836" s="3"/>
      <c r="Q836" s="3"/>
      <c r="R836" s="3"/>
    </row>
    <row r="837" spans="1:18" s="11" customFormat="1" ht="15" customHeight="1" thickBot="1">
      <c r="A837" s="123"/>
      <c r="B837" s="109" t="s">
        <v>452</v>
      </c>
      <c r="C837" s="110">
        <f>C835+C836</f>
        <v>0</v>
      </c>
      <c r="D837" s="110">
        <f aca="true" t="shared" si="334" ref="D837:K837">D835+D836</f>
        <v>0</v>
      </c>
      <c r="E837" s="110">
        <f t="shared" si="334"/>
        <v>0</v>
      </c>
      <c r="F837" s="110">
        <f t="shared" si="334"/>
        <v>0</v>
      </c>
      <c r="G837" s="110">
        <f t="shared" si="334"/>
        <v>0</v>
      </c>
      <c r="H837" s="110">
        <f t="shared" si="334"/>
        <v>100861</v>
      </c>
      <c r="I837" s="110">
        <f t="shared" si="334"/>
        <v>0</v>
      </c>
      <c r="J837" s="110">
        <f t="shared" si="334"/>
        <v>0</v>
      </c>
      <c r="K837" s="110">
        <f t="shared" si="334"/>
        <v>100861</v>
      </c>
      <c r="L837" s="3"/>
      <c r="M837" s="3"/>
      <c r="N837" s="3"/>
      <c r="O837" s="3"/>
      <c r="P837" s="3"/>
      <c r="Q837" s="3"/>
      <c r="R837" s="3"/>
    </row>
    <row r="838" spans="1:18" ht="15.75" customHeight="1">
      <c r="A838" s="100"/>
      <c r="B838" s="101" t="s">
        <v>2</v>
      </c>
      <c r="C838" s="102"/>
      <c r="D838" s="102"/>
      <c r="E838" s="102"/>
      <c r="F838" s="102"/>
      <c r="G838" s="102"/>
      <c r="H838" s="102">
        <v>29326</v>
      </c>
      <c r="I838" s="102"/>
      <c r="J838" s="102"/>
      <c r="K838" s="303">
        <f>SUM(C838:J838)</f>
        <v>29326</v>
      </c>
      <c r="L838" s="3"/>
      <c r="M838" s="3"/>
      <c r="N838" s="3"/>
      <c r="O838" s="3"/>
      <c r="P838" s="3"/>
      <c r="Q838" s="3"/>
      <c r="R838" s="3"/>
    </row>
    <row r="839" spans="1:18" s="11" customFormat="1" ht="15.75" customHeight="1">
      <c r="A839" s="105"/>
      <c r="B839" s="143" t="s">
        <v>448</v>
      </c>
      <c r="C839" s="107"/>
      <c r="D839" s="107"/>
      <c r="E839" s="107"/>
      <c r="F839" s="107"/>
      <c r="G839" s="107"/>
      <c r="H839" s="107"/>
      <c r="I839" s="107"/>
      <c r="J839" s="107"/>
      <c r="K839" s="303">
        <f>SUM(C839:J839)</f>
        <v>0</v>
      </c>
      <c r="L839" s="3"/>
      <c r="M839" s="3"/>
      <c r="N839" s="3"/>
      <c r="O839" s="3"/>
      <c r="P839" s="3"/>
      <c r="Q839" s="3"/>
      <c r="R839" s="3"/>
    </row>
    <row r="840" spans="1:18" s="11" customFormat="1" ht="15.75" customHeight="1" thickBot="1">
      <c r="A840" s="123"/>
      <c r="B840" s="109" t="s">
        <v>453</v>
      </c>
      <c r="C840" s="110">
        <f>C838+C839</f>
        <v>0</v>
      </c>
      <c r="D840" s="110">
        <f aca="true" t="shared" si="335" ref="D840:K840">D838+D839</f>
        <v>0</v>
      </c>
      <c r="E840" s="110">
        <f t="shared" si="335"/>
        <v>0</v>
      </c>
      <c r="F840" s="110">
        <f t="shared" si="335"/>
        <v>0</v>
      </c>
      <c r="G840" s="110">
        <f t="shared" si="335"/>
        <v>0</v>
      </c>
      <c r="H840" s="110">
        <f t="shared" si="335"/>
        <v>29326</v>
      </c>
      <c r="I840" s="110">
        <f t="shared" si="335"/>
        <v>0</v>
      </c>
      <c r="J840" s="110">
        <f t="shared" si="335"/>
        <v>0</v>
      </c>
      <c r="K840" s="110">
        <f t="shared" si="335"/>
        <v>29326</v>
      </c>
      <c r="L840" s="3"/>
      <c r="M840" s="3"/>
      <c r="N840" s="3"/>
      <c r="O840" s="3"/>
      <c r="P840" s="3"/>
      <c r="Q840" s="3"/>
      <c r="R840" s="3"/>
    </row>
    <row r="841" spans="1:18" ht="14.25" customHeight="1">
      <c r="A841" s="100"/>
      <c r="B841" s="101" t="s">
        <v>3</v>
      </c>
      <c r="C841" s="102"/>
      <c r="D841" s="102"/>
      <c r="E841" s="102"/>
      <c r="F841" s="102"/>
      <c r="G841" s="102"/>
      <c r="H841" s="102">
        <v>26028</v>
      </c>
      <c r="I841" s="102"/>
      <c r="J841" s="102"/>
      <c r="K841" s="303">
        <f>SUM(C841:J841)</f>
        <v>26028</v>
      </c>
      <c r="L841" s="3"/>
      <c r="M841" s="3"/>
      <c r="N841" s="3"/>
      <c r="O841" s="3"/>
      <c r="P841" s="3"/>
      <c r="Q841" s="3"/>
      <c r="R841" s="3"/>
    </row>
    <row r="842" spans="1:18" s="11" customFormat="1" ht="14.25" customHeight="1">
      <c r="A842" s="105"/>
      <c r="B842" s="143" t="s">
        <v>448</v>
      </c>
      <c r="C842" s="170"/>
      <c r="D842" s="107"/>
      <c r="E842" s="107"/>
      <c r="F842" s="107"/>
      <c r="G842" s="107"/>
      <c r="H842" s="107"/>
      <c r="I842" s="107"/>
      <c r="J842" s="107"/>
      <c r="K842" s="303">
        <f>SUM(C842:J842)</f>
        <v>0</v>
      </c>
      <c r="L842" s="3"/>
      <c r="M842" s="3"/>
      <c r="N842" s="3"/>
      <c r="O842" s="3"/>
      <c r="P842" s="3"/>
      <c r="Q842" s="3"/>
      <c r="R842" s="3"/>
    </row>
    <row r="843" spans="1:18" s="11" customFormat="1" ht="14.25" customHeight="1" thickBot="1">
      <c r="A843" s="123"/>
      <c r="B843" s="109" t="s">
        <v>454</v>
      </c>
      <c r="C843" s="110">
        <f aca="true" t="shared" si="336" ref="C843:K843">C841+C842</f>
        <v>0</v>
      </c>
      <c r="D843" s="110">
        <f t="shared" si="336"/>
        <v>0</v>
      </c>
      <c r="E843" s="110">
        <f t="shared" si="336"/>
        <v>0</v>
      </c>
      <c r="F843" s="110">
        <f t="shared" si="336"/>
        <v>0</v>
      </c>
      <c r="G843" s="110">
        <f t="shared" si="336"/>
        <v>0</v>
      </c>
      <c r="H843" s="110">
        <f t="shared" si="336"/>
        <v>26028</v>
      </c>
      <c r="I843" s="110">
        <f t="shared" si="336"/>
        <v>0</v>
      </c>
      <c r="J843" s="110">
        <f t="shared" si="336"/>
        <v>0</v>
      </c>
      <c r="K843" s="110">
        <f t="shared" si="336"/>
        <v>26028</v>
      </c>
      <c r="L843" s="3"/>
      <c r="M843" s="3"/>
      <c r="N843" s="3"/>
      <c r="O843" s="3"/>
      <c r="P843" s="3"/>
      <c r="Q843" s="3"/>
      <c r="R843" s="3"/>
    </row>
    <row r="844" spans="1:18" ht="15" customHeight="1">
      <c r="A844" s="100"/>
      <c r="B844" s="101" t="s">
        <v>4</v>
      </c>
      <c r="C844" s="102"/>
      <c r="D844" s="102"/>
      <c r="E844" s="102"/>
      <c r="F844" s="102"/>
      <c r="G844" s="102"/>
      <c r="H844" s="102">
        <v>8246</v>
      </c>
      <c r="I844" s="102"/>
      <c r="J844" s="102"/>
      <c r="K844" s="303">
        <f>SUM(C844:J844)</f>
        <v>8246</v>
      </c>
      <c r="L844" s="3"/>
      <c r="M844" s="3"/>
      <c r="N844" s="3"/>
      <c r="O844" s="3"/>
      <c r="P844" s="3"/>
      <c r="Q844" s="3"/>
      <c r="R844" s="3"/>
    </row>
    <row r="845" spans="1:18" s="11" customFormat="1" ht="15" customHeight="1">
      <c r="A845" s="105"/>
      <c r="B845" s="143" t="s">
        <v>448</v>
      </c>
      <c r="C845" s="107"/>
      <c r="D845" s="107"/>
      <c r="E845" s="107"/>
      <c r="F845" s="107"/>
      <c r="G845" s="107"/>
      <c r="H845" s="107"/>
      <c r="I845" s="107"/>
      <c r="J845" s="107"/>
      <c r="K845" s="303">
        <f>SUM(C845:J845)</f>
        <v>0</v>
      </c>
      <c r="L845" s="3"/>
      <c r="M845" s="3"/>
      <c r="N845" s="3"/>
      <c r="O845" s="3"/>
      <c r="P845" s="3"/>
      <c r="Q845" s="3"/>
      <c r="R845" s="3"/>
    </row>
    <row r="846" spans="1:18" s="11" customFormat="1" ht="15" customHeight="1" thickBot="1">
      <c r="A846" s="123"/>
      <c r="B846" s="109" t="s">
        <v>567</v>
      </c>
      <c r="C846" s="110">
        <f>C844+C845</f>
        <v>0</v>
      </c>
      <c r="D846" s="110">
        <f aca="true" t="shared" si="337" ref="D846:K846">D844+D845</f>
        <v>0</v>
      </c>
      <c r="E846" s="110">
        <f t="shared" si="337"/>
        <v>0</v>
      </c>
      <c r="F846" s="110">
        <f t="shared" si="337"/>
        <v>0</v>
      </c>
      <c r="G846" s="110">
        <f t="shared" si="337"/>
        <v>0</v>
      </c>
      <c r="H846" s="110">
        <f t="shared" si="337"/>
        <v>8246</v>
      </c>
      <c r="I846" s="110">
        <f t="shared" si="337"/>
        <v>0</v>
      </c>
      <c r="J846" s="110">
        <f t="shared" si="337"/>
        <v>0</v>
      </c>
      <c r="K846" s="110">
        <f t="shared" si="337"/>
        <v>8246</v>
      </c>
      <c r="L846" s="3"/>
      <c r="M846" s="3"/>
      <c r="N846" s="3"/>
      <c r="O846" s="3"/>
      <c r="P846" s="3"/>
      <c r="Q846" s="3"/>
      <c r="R846" s="3"/>
    </row>
    <row r="847" spans="1:18" ht="14.25" customHeight="1">
      <c r="A847" s="100"/>
      <c r="B847" s="101" t="s">
        <v>5</v>
      </c>
      <c r="C847" s="102"/>
      <c r="D847" s="102"/>
      <c r="E847" s="102"/>
      <c r="F847" s="102"/>
      <c r="G847" s="102"/>
      <c r="H847" s="102">
        <v>27233</v>
      </c>
      <c r="I847" s="102"/>
      <c r="J847" s="102"/>
      <c r="K847" s="303">
        <f>SUM(C847:J847)</f>
        <v>27233</v>
      </c>
      <c r="L847" s="3"/>
      <c r="M847" s="3"/>
      <c r="N847" s="3"/>
      <c r="O847" s="3"/>
      <c r="P847" s="3"/>
      <c r="Q847" s="3"/>
      <c r="R847" s="3"/>
    </row>
    <row r="848" spans="1:18" s="11" customFormat="1" ht="14.25" customHeight="1">
      <c r="A848" s="105"/>
      <c r="B848" s="143" t="s">
        <v>448</v>
      </c>
      <c r="C848" s="107"/>
      <c r="D848" s="107"/>
      <c r="E848" s="107"/>
      <c r="F848" s="107"/>
      <c r="G848" s="107"/>
      <c r="H848" s="107"/>
      <c r="I848" s="107"/>
      <c r="J848" s="107"/>
      <c r="K848" s="303">
        <f>SUM(C848:J848)</f>
        <v>0</v>
      </c>
      <c r="L848" s="3"/>
      <c r="M848" s="3"/>
      <c r="N848" s="3"/>
      <c r="O848" s="3"/>
      <c r="P848" s="3"/>
      <c r="Q848" s="3"/>
      <c r="R848" s="3"/>
    </row>
    <row r="849" spans="1:18" s="11" customFormat="1" ht="14.25" customHeight="1" thickBot="1">
      <c r="A849" s="123"/>
      <c r="B849" s="109" t="s">
        <v>5</v>
      </c>
      <c r="C849" s="110">
        <f>C847+C848</f>
        <v>0</v>
      </c>
      <c r="D849" s="110">
        <f aca="true" t="shared" si="338" ref="D849:K849">D847+D848</f>
        <v>0</v>
      </c>
      <c r="E849" s="110">
        <f t="shared" si="338"/>
        <v>0</v>
      </c>
      <c r="F849" s="110">
        <f t="shared" si="338"/>
        <v>0</v>
      </c>
      <c r="G849" s="110">
        <f t="shared" si="338"/>
        <v>0</v>
      </c>
      <c r="H849" s="110">
        <f t="shared" si="338"/>
        <v>27233</v>
      </c>
      <c r="I849" s="110">
        <f t="shared" si="338"/>
        <v>0</v>
      </c>
      <c r="J849" s="110">
        <f t="shared" si="338"/>
        <v>0</v>
      </c>
      <c r="K849" s="110">
        <f t="shared" si="338"/>
        <v>27233</v>
      </c>
      <c r="L849" s="3"/>
      <c r="M849" s="3"/>
      <c r="N849" s="3"/>
      <c r="O849" s="3"/>
      <c r="P849" s="3"/>
      <c r="Q849" s="3"/>
      <c r="R849" s="3"/>
    </row>
    <row r="850" spans="1:18" ht="15.75" customHeight="1">
      <c r="A850" s="100"/>
      <c r="B850" s="101" t="s">
        <v>6</v>
      </c>
      <c r="C850" s="102"/>
      <c r="D850" s="102"/>
      <c r="E850" s="102"/>
      <c r="F850" s="102"/>
      <c r="G850" s="102"/>
      <c r="H850" s="102">
        <v>8670</v>
      </c>
      <c r="I850" s="102"/>
      <c r="J850" s="102"/>
      <c r="K850" s="303">
        <f>SUM(C850:J850)</f>
        <v>8670</v>
      </c>
      <c r="L850" s="3"/>
      <c r="M850" s="3"/>
      <c r="N850" s="3"/>
      <c r="O850" s="3"/>
      <c r="P850" s="3"/>
      <c r="Q850" s="3"/>
      <c r="R850" s="3"/>
    </row>
    <row r="851" spans="1:18" s="11" customFormat="1" ht="15.75" customHeight="1">
      <c r="A851" s="105"/>
      <c r="B851" s="143" t="s">
        <v>448</v>
      </c>
      <c r="C851" s="107"/>
      <c r="D851" s="107"/>
      <c r="E851" s="107"/>
      <c r="F851" s="107"/>
      <c r="G851" s="107"/>
      <c r="H851" s="107">
        <v>2000</v>
      </c>
      <c r="I851" s="107"/>
      <c r="J851" s="107"/>
      <c r="K851" s="303">
        <f>SUM(C851:J851)</f>
        <v>2000</v>
      </c>
      <c r="L851" s="3"/>
      <c r="M851" s="3"/>
      <c r="N851" s="3"/>
      <c r="O851" s="3"/>
      <c r="P851" s="3"/>
      <c r="Q851" s="3"/>
      <c r="R851" s="3"/>
    </row>
    <row r="852" spans="1:18" s="11" customFormat="1" ht="15.75" customHeight="1" thickBot="1">
      <c r="A852" s="108"/>
      <c r="B852" s="255" t="s">
        <v>457</v>
      </c>
      <c r="C852" s="187">
        <f>C850+C851</f>
        <v>0</v>
      </c>
      <c r="D852" s="187">
        <f aca="true" t="shared" si="339" ref="D852:K852">D850+D851</f>
        <v>0</v>
      </c>
      <c r="E852" s="187">
        <f t="shared" si="339"/>
        <v>0</v>
      </c>
      <c r="F852" s="187">
        <f t="shared" si="339"/>
        <v>0</v>
      </c>
      <c r="G852" s="187">
        <f t="shared" si="339"/>
        <v>0</v>
      </c>
      <c r="H852" s="187">
        <f t="shared" si="339"/>
        <v>10670</v>
      </c>
      <c r="I852" s="187">
        <f t="shared" si="339"/>
        <v>0</v>
      </c>
      <c r="J852" s="187">
        <f t="shared" si="339"/>
        <v>0</v>
      </c>
      <c r="K852" s="187">
        <f t="shared" si="339"/>
        <v>10670</v>
      </c>
      <c r="L852" s="3"/>
      <c r="M852" s="3"/>
      <c r="N852" s="3"/>
      <c r="O852" s="3"/>
      <c r="P852" s="3"/>
      <c r="Q852" s="3"/>
      <c r="R852" s="3"/>
    </row>
    <row r="853" spans="1:18" ht="18" customHeight="1">
      <c r="A853" s="100"/>
      <c r="B853" s="101" t="s">
        <v>7</v>
      </c>
      <c r="C853" s="102"/>
      <c r="D853" s="102"/>
      <c r="E853" s="102"/>
      <c r="F853" s="102"/>
      <c r="G853" s="102"/>
      <c r="H853" s="102">
        <v>25500</v>
      </c>
      <c r="I853" s="102"/>
      <c r="J853" s="102"/>
      <c r="K853" s="303">
        <f>SUM(C853:J853)</f>
        <v>25500</v>
      </c>
      <c r="L853" s="3"/>
      <c r="M853" s="3"/>
      <c r="N853" s="3"/>
      <c r="O853" s="3"/>
      <c r="P853" s="3"/>
      <c r="Q853" s="3"/>
      <c r="R853" s="3"/>
    </row>
    <row r="854" spans="1:18" s="11" customFormat="1" ht="18" customHeight="1">
      <c r="A854" s="105"/>
      <c r="B854" s="143" t="s">
        <v>448</v>
      </c>
      <c r="C854" s="107"/>
      <c r="D854" s="107"/>
      <c r="E854" s="107"/>
      <c r="F854" s="107"/>
      <c r="G854" s="107"/>
      <c r="H854" s="107"/>
      <c r="I854" s="107"/>
      <c r="J854" s="107"/>
      <c r="K854" s="303">
        <f>SUM(C854:J854)</f>
        <v>0</v>
      </c>
      <c r="L854" s="3"/>
      <c r="M854" s="3"/>
      <c r="N854" s="3"/>
      <c r="O854" s="3"/>
      <c r="P854" s="3"/>
      <c r="Q854" s="3"/>
      <c r="R854" s="3"/>
    </row>
    <row r="855" spans="1:18" s="11" customFormat="1" ht="18" customHeight="1" thickBot="1">
      <c r="A855" s="123"/>
      <c r="B855" s="109" t="s">
        <v>568</v>
      </c>
      <c r="C855" s="110">
        <f>C853+C854</f>
        <v>0</v>
      </c>
      <c r="D855" s="110">
        <f aca="true" t="shared" si="340" ref="D855:K855">D853+D854</f>
        <v>0</v>
      </c>
      <c r="E855" s="110">
        <f t="shared" si="340"/>
        <v>0</v>
      </c>
      <c r="F855" s="110">
        <f t="shared" si="340"/>
        <v>0</v>
      </c>
      <c r="G855" s="110">
        <f t="shared" si="340"/>
        <v>0</v>
      </c>
      <c r="H855" s="110">
        <f t="shared" si="340"/>
        <v>25500</v>
      </c>
      <c r="I855" s="110">
        <f t="shared" si="340"/>
        <v>0</v>
      </c>
      <c r="J855" s="110">
        <f t="shared" si="340"/>
        <v>0</v>
      </c>
      <c r="K855" s="110">
        <f t="shared" si="340"/>
        <v>25500</v>
      </c>
      <c r="L855" s="3"/>
      <c r="M855" s="3"/>
      <c r="N855" s="3"/>
      <c r="O855" s="3"/>
      <c r="P855" s="3"/>
      <c r="Q855" s="3"/>
      <c r="R855" s="3"/>
    </row>
    <row r="856" spans="1:18" s="11" customFormat="1" ht="18" customHeight="1">
      <c r="A856" s="100"/>
      <c r="B856" s="101" t="s">
        <v>8</v>
      </c>
      <c r="C856" s="102"/>
      <c r="D856" s="102"/>
      <c r="E856" s="102"/>
      <c r="F856" s="102"/>
      <c r="G856" s="102"/>
      <c r="H856" s="102">
        <v>16037</v>
      </c>
      <c r="I856" s="102"/>
      <c r="J856" s="102"/>
      <c r="K856" s="303">
        <f>SUM(C856:J856)</f>
        <v>16037</v>
      </c>
      <c r="L856" s="3"/>
      <c r="M856" s="3"/>
      <c r="N856" s="3"/>
      <c r="O856" s="3"/>
      <c r="P856" s="3"/>
      <c r="Q856" s="3"/>
      <c r="R856" s="3"/>
    </row>
    <row r="857" spans="1:18" s="11" customFormat="1" ht="14.25" customHeight="1">
      <c r="A857" s="105"/>
      <c r="B857" s="143" t="s">
        <v>448</v>
      </c>
      <c r="C857" s="107"/>
      <c r="D857" s="107"/>
      <c r="E857" s="107"/>
      <c r="F857" s="107"/>
      <c r="G857" s="107"/>
      <c r="H857" s="107"/>
      <c r="I857" s="107"/>
      <c r="J857" s="107"/>
      <c r="K857" s="303">
        <f>SUM(C857:J857)</f>
        <v>0</v>
      </c>
      <c r="L857" s="3"/>
      <c r="M857" s="3"/>
      <c r="N857" s="3"/>
      <c r="O857" s="3"/>
      <c r="P857" s="3"/>
      <c r="Q857" s="3"/>
      <c r="R857" s="3"/>
    </row>
    <row r="858" spans="1:18" s="11" customFormat="1" ht="18" customHeight="1" thickBot="1">
      <c r="A858" s="123"/>
      <c r="B858" s="109" t="s">
        <v>459</v>
      </c>
      <c r="C858" s="110">
        <f>C856+C857</f>
        <v>0</v>
      </c>
      <c r="D858" s="110">
        <f aca="true" t="shared" si="341" ref="D858:K858">D856+D857</f>
        <v>0</v>
      </c>
      <c r="E858" s="110">
        <f t="shared" si="341"/>
        <v>0</v>
      </c>
      <c r="F858" s="110">
        <f t="shared" si="341"/>
        <v>0</v>
      </c>
      <c r="G858" s="110">
        <f t="shared" si="341"/>
        <v>0</v>
      </c>
      <c r="H858" s="110">
        <f t="shared" si="341"/>
        <v>16037</v>
      </c>
      <c r="I858" s="110">
        <f t="shared" si="341"/>
        <v>0</v>
      </c>
      <c r="J858" s="110">
        <f t="shared" si="341"/>
        <v>0</v>
      </c>
      <c r="K858" s="110">
        <f t="shared" si="341"/>
        <v>16037</v>
      </c>
      <c r="L858" s="3"/>
      <c r="M858" s="3"/>
      <c r="N858" s="3"/>
      <c r="O858" s="3"/>
      <c r="P858" s="3"/>
      <c r="Q858" s="3"/>
      <c r="R858" s="3"/>
    </row>
    <row r="859" spans="1:18" ht="13.5" customHeight="1">
      <c r="A859" s="100"/>
      <c r="B859" s="101" t="s">
        <v>9</v>
      </c>
      <c r="C859" s="102"/>
      <c r="D859" s="102"/>
      <c r="E859" s="102"/>
      <c r="F859" s="102"/>
      <c r="G859" s="102"/>
      <c r="H859" s="102">
        <v>21758</v>
      </c>
      <c r="I859" s="102"/>
      <c r="J859" s="102"/>
      <c r="K859" s="303">
        <f>SUM(C859:J859)</f>
        <v>21758</v>
      </c>
      <c r="L859" s="3"/>
      <c r="M859" s="3"/>
      <c r="N859" s="3"/>
      <c r="O859" s="3"/>
      <c r="P859" s="3"/>
      <c r="Q859" s="3"/>
      <c r="R859" s="3"/>
    </row>
    <row r="860" spans="1:18" s="11" customFormat="1" ht="15.75" customHeight="1">
      <c r="A860" s="105"/>
      <c r="B860" s="143" t="s">
        <v>448</v>
      </c>
      <c r="C860" s="107"/>
      <c r="D860" s="107"/>
      <c r="E860" s="107"/>
      <c r="F860" s="107"/>
      <c r="G860" s="107"/>
      <c r="H860" s="107"/>
      <c r="I860" s="107"/>
      <c r="J860" s="107"/>
      <c r="K860" s="303">
        <f>SUM(C860:J860)</f>
        <v>0</v>
      </c>
      <c r="L860" s="3"/>
      <c r="M860" s="3"/>
      <c r="N860" s="3"/>
      <c r="O860" s="3"/>
      <c r="P860" s="3"/>
      <c r="Q860" s="3"/>
      <c r="R860" s="3"/>
    </row>
    <row r="861" spans="1:18" s="11" customFormat="1" ht="15.75" customHeight="1" thickBot="1">
      <c r="A861" s="123"/>
      <c r="B861" s="109" t="s">
        <v>460</v>
      </c>
      <c r="C861" s="110">
        <f>C859+C860</f>
        <v>0</v>
      </c>
      <c r="D861" s="110">
        <f aca="true" t="shared" si="342" ref="D861:K861">D859+D860</f>
        <v>0</v>
      </c>
      <c r="E861" s="110">
        <f t="shared" si="342"/>
        <v>0</v>
      </c>
      <c r="F861" s="110">
        <f t="shared" si="342"/>
        <v>0</v>
      </c>
      <c r="G861" s="110">
        <f t="shared" si="342"/>
        <v>0</v>
      </c>
      <c r="H861" s="110">
        <f t="shared" si="342"/>
        <v>21758</v>
      </c>
      <c r="I861" s="110">
        <f t="shared" si="342"/>
        <v>0</v>
      </c>
      <c r="J861" s="110">
        <f t="shared" si="342"/>
        <v>0</v>
      </c>
      <c r="K861" s="110">
        <f t="shared" si="342"/>
        <v>21758</v>
      </c>
      <c r="L861" s="3"/>
      <c r="M861" s="3"/>
      <c r="N861" s="3"/>
      <c r="O861" s="3"/>
      <c r="P861" s="3"/>
      <c r="Q861" s="3"/>
      <c r="R861" s="3"/>
    </row>
    <row r="862" spans="1:18" ht="15" customHeight="1">
      <c r="A862" s="100"/>
      <c r="B862" s="101" t="s">
        <v>10</v>
      </c>
      <c r="C862" s="102"/>
      <c r="D862" s="102"/>
      <c r="E862" s="102"/>
      <c r="F862" s="102"/>
      <c r="G862" s="102"/>
      <c r="H862" s="102">
        <v>9493</v>
      </c>
      <c r="I862" s="102"/>
      <c r="J862" s="102"/>
      <c r="K862" s="303">
        <f>SUM(C862:J862)</f>
        <v>9493</v>
      </c>
      <c r="L862" s="3"/>
      <c r="M862" s="3"/>
      <c r="N862" s="3"/>
      <c r="O862" s="3"/>
      <c r="P862" s="3"/>
      <c r="Q862" s="3"/>
      <c r="R862" s="3"/>
    </row>
    <row r="863" spans="1:18" s="11" customFormat="1" ht="15" customHeight="1">
      <c r="A863" s="105"/>
      <c r="B863" s="143" t="s">
        <v>448</v>
      </c>
      <c r="C863" s="107"/>
      <c r="D863" s="107"/>
      <c r="E863" s="107"/>
      <c r="F863" s="107"/>
      <c r="G863" s="107"/>
      <c r="H863" s="107"/>
      <c r="I863" s="107"/>
      <c r="J863" s="107"/>
      <c r="K863" s="303">
        <f>SUM(C863:J863)</f>
        <v>0</v>
      </c>
      <c r="L863" s="3"/>
      <c r="M863" s="3"/>
      <c r="N863" s="3"/>
      <c r="O863" s="3"/>
      <c r="P863" s="3"/>
      <c r="Q863" s="3"/>
      <c r="R863" s="3"/>
    </row>
    <row r="864" spans="1:18" s="11" customFormat="1" ht="15" customHeight="1" thickBot="1">
      <c r="A864" s="123"/>
      <c r="B864" s="109" t="s">
        <v>461</v>
      </c>
      <c r="C864" s="110">
        <f>C862+C863</f>
        <v>0</v>
      </c>
      <c r="D864" s="110">
        <f aca="true" t="shared" si="343" ref="D864:K864">D862+D863</f>
        <v>0</v>
      </c>
      <c r="E864" s="110">
        <f t="shared" si="343"/>
        <v>0</v>
      </c>
      <c r="F864" s="110">
        <f t="shared" si="343"/>
        <v>0</v>
      </c>
      <c r="G864" s="110">
        <f t="shared" si="343"/>
        <v>0</v>
      </c>
      <c r="H864" s="110">
        <f t="shared" si="343"/>
        <v>9493</v>
      </c>
      <c r="I864" s="110">
        <f t="shared" si="343"/>
        <v>0</v>
      </c>
      <c r="J864" s="110">
        <f t="shared" si="343"/>
        <v>0</v>
      </c>
      <c r="K864" s="110">
        <f t="shared" si="343"/>
        <v>9493</v>
      </c>
      <c r="L864" s="3"/>
      <c r="M864" s="3"/>
      <c r="N864" s="3"/>
      <c r="O864" s="3"/>
      <c r="P864" s="3"/>
      <c r="Q864" s="3"/>
      <c r="R864" s="3"/>
    </row>
    <row r="865" spans="1:18" ht="14.25" customHeight="1">
      <c r="A865" s="100"/>
      <c r="B865" s="101" t="s">
        <v>11</v>
      </c>
      <c r="C865" s="102"/>
      <c r="D865" s="102"/>
      <c r="E865" s="102"/>
      <c r="F865" s="102"/>
      <c r="G865" s="102"/>
      <c r="H865" s="102">
        <v>22405</v>
      </c>
      <c r="I865" s="102"/>
      <c r="J865" s="102"/>
      <c r="K865" s="303">
        <f>SUM(C865:J865)</f>
        <v>22405</v>
      </c>
      <c r="L865" s="3"/>
      <c r="M865" s="3"/>
      <c r="N865" s="3"/>
      <c r="O865" s="3"/>
      <c r="P865" s="3"/>
      <c r="Q865" s="3"/>
      <c r="R865" s="3"/>
    </row>
    <row r="866" spans="1:18" s="11" customFormat="1" ht="14.25" customHeight="1">
      <c r="A866" s="105"/>
      <c r="B866" s="143" t="s">
        <v>448</v>
      </c>
      <c r="C866" s="107"/>
      <c r="D866" s="107"/>
      <c r="E866" s="107"/>
      <c r="F866" s="107"/>
      <c r="G866" s="107"/>
      <c r="H866" s="107"/>
      <c r="I866" s="107"/>
      <c r="J866" s="107"/>
      <c r="K866" s="303">
        <f>SUM(C866:J866)</f>
        <v>0</v>
      </c>
      <c r="L866" s="3"/>
      <c r="M866" s="3"/>
      <c r="N866" s="3"/>
      <c r="O866" s="3"/>
      <c r="P866" s="3"/>
      <c r="Q866" s="3"/>
      <c r="R866" s="3"/>
    </row>
    <row r="867" spans="1:18" s="11" customFormat="1" ht="14.25" customHeight="1" thickBot="1">
      <c r="A867" s="123"/>
      <c r="B867" s="109" t="s">
        <v>462</v>
      </c>
      <c r="C867" s="110">
        <f>C865+C866</f>
        <v>0</v>
      </c>
      <c r="D867" s="110">
        <f aca="true" t="shared" si="344" ref="D867:K867">D865+D866</f>
        <v>0</v>
      </c>
      <c r="E867" s="110">
        <f t="shared" si="344"/>
        <v>0</v>
      </c>
      <c r="F867" s="110">
        <f t="shared" si="344"/>
        <v>0</v>
      </c>
      <c r="G867" s="110">
        <f t="shared" si="344"/>
        <v>0</v>
      </c>
      <c r="H867" s="110">
        <f t="shared" si="344"/>
        <v>22405</v>
      </c>
      <c r="I867" s="110">
        <f t="shared" si="344"/>
        <v>0</v>
      </c>
      <c r="J867" s="110">
        <f t="shared" si="344"/>
        <v>0</v>
      </c>
      <c r="K867" s="110">
        <f t="shared" si="344"/>
        <v>22405</v>
      </c>
      <c r="L867" s="3"/>
      <c r="M867" s="3"/>
      <c r="N867" s="3"/>
      <c r="O867" s="3"/>
      <c r="P867" s="3"/>
      <c r="Q867" s="3"/>
      <c r="R867" s="3"/>
    </row>
    <row r="868" spans="1:18" ht="15.75" customHeight="1">
      <c r="A868" s="100"/>
      <c r="B868" s="101" t="s">
        <v>12</v>
      </c>
      <c r="C868" s="102"/>
      <c r="D868" s="102"/>
      <c r="E868" s="102"/>
      <c r="F868" s="102"/>
      <c r="G868" s="102"/>
      <c r="H868" s="102">
        <v>28294</v>
      </c>
      <c r="I868" s="102"/>
      <c r="J868" s="102"/>
      <c r="K868" s="303">
        <f>SUM(C868:J868)</f>
        <v>28294</v>
      </c>
      <c r="L868" s="3"/>
      <c r="M868" s="3"/>
      <c r="N868" s="3"/>
      <c r="O868" s="3"/>
      <c r="P868" s="3"/>
      <c r="Q868" s="3"/>
      <c r="R868" s="3"/>
    </row>
    <row r="869" spans="1:18" s="11" customFormat="1" ht="15.75" customHeight="1">
      <c r="A869" s="105"/>
      <c r="B869" s="143" t="s">
        <v>448</v>
      </c>
      <c r="C869" s="107"/>
      <c r="D869" s="107"/>
      <c r="E869" s="107"/>
      <c r="F869" s="107"/>
      <c r="G869" s="107"/>
      <c r="H869" s="107"/>
      <c r="I869" s="107"/>
      <c r="J869" s="107"/>
      <c r="K869" s="303">
        <f>SUM(C869:J869)</f>
        <v>0</v>
      </c>
      <c r="L869" s="3"/>
      <c r="M869" s="3"/>
      <c r="N869" s="3"/>
      <c r="O869" s="3"/>
      <c r="P869" s="3"/>
      <c r="Q869" s="3"/>
      <c r="R869" s="3"/>
    </row>
    <row r="870" spans="1:18" s="11" customFormat="1" ht="15.75" customHeight="1" thickBot="1">
      <c r="A870" s="123"/>
      <c r="B870" s="109" t="s">
        <v>569</v>
      </c>
      <c r="C870" s="110">
        <f>C868+C869</f>
        <v>0</v>
      </c>
      <c r="D870" s="110">
        <f aca="true" t="shared" si="345" ref="D870:K870">D868+D869</f>
        <v>0</v>
      </c>
      <c r="E870" s="110">
        <f t="shared" si="345"/>
        <v>0</v>
      </c>
      <c r="F870" s="110">
        <f t="shared" si="345"/>
        <v>0</v>
      </c>
      <c r="G870" s="110">
        <f t="shared" si="345"/>
        <v>0</v>
      </c>
      <c r="H870" s="110">
        <f t="shared" si="345"/>
        <v>28294</v>
      </c>
      <c r="I870" s="110">
        <f t="shared" si="345"/>
        <v>0</v>
      </c>
      <c r="J870" s="110">
        <f t="shared" si="345"/>
        <v>0</v>
      </c>
      <c r="K870" s="110">
        <f t="shared" si="345"/>
        <v>28294</v>
      </c>
      <c r="L870" s="3"/>
      <c r="M870" s="3"/>
      <c r="N870" s="3"/>
      <c r="O870" s="3"/>
      <c r="P870" s="3"/>
      <c r="Q870" s="3"/>
      <c r="R870" s="3"/>
    </row>
    <row r="871" spans="1:18" ht="15.75" customHeight="1">
      <c r="A871" s="100"/>
      <c r="B871" s="101" t="s">
        <v>13</v>
      </c>
      <c r="C871" s="102"/>
      <c r="D871" s="102"/>
      <c r="E871" s="102"/>
      <c r="F871" s="102"/>
      <c r="G871" s="102"/>
      <c r="H871" s="102">
        <v>45116</v>
      </c>
      <c r="I871" s="102"/>
      <c r="J871" s="102"/>
      <c r="K871" s="303">
        <f>SUM(C871:J871)</f>
        <v>45116</v>
      </c>
      <c r="L871" s="3"/>
      <c r="M871" s="3"/>
      <c r="N871" s="3"/>
      <c r="O871" s="3"/>
      <c r="P871" s="3"/>
      <c r="Q871" s="3"/>
      <c r="R871" s="3"/>
    </row>
    <row r="872" spans="1:18" s="11" customFormat="1" ht="15.75" customHeight="1">
      <c r="A872" s="105"/>
      <c r="B872" s="143" t="s">
        <v>448</v>
      </c>
      <c r="C872" s="107"/>
      <c r="D872" s="107"/>
      <c r="E872" s="107"/>
      <c r="F872" s="107"/>
      <c r="G872" s="107"/>
      <c r="H872" s="107"/>
      <c r="I872" s="107"/>
      <c r="J872" s="107"/>
      <c r="K872" s="303">
        <f>SUM(C872:J872)</f>
        <v>0</v>
      </c>
      <c r="L872" s="3"/>
      <c r="M872" s="3"/>
      <c r="N872" s="3"/>
      <c r="O872" s="3"/>
      <c r="P872" s="3"/>
      <c r="Q872" s="3"/>
      <c r="R872" s="3"/>
    </row>
    <row r="873" spans="1:18" s="11" customFormat="1" ht="15.75" customHeight="1" thickBot="1">
      <c r="A873" s="123"/>
      <c r="B873" s="109" t="s">
        <v>464</v>
      </c>
      <c r="C873" s="110">
        <f>C871+C872</f>
        <v>0</v>
      </c>
      <c r="D873" s="110">
        <f aca="true" t="shared" si="346" ref="D873:K873">D871+D872</f>
        <v>0</v>
      </c>
      <c r="E873" s="110">
        <f t="shared" si="346"/>
        <v>0</v>
      </c>
      <c r="F873" s="110">
        <f t="shared" si="346"/>
        <v>0</v>
      </c>
      <c r="G873" s="110">
        <f t="shared" si="346"/>
        <v>0</v>
      </c>
      <c r="H873" s="110">
        <f t="shared" si="346"/>
        <v>45116</v>
      </c>
      <c r="I873" s="110">
        <f t="shared" si="346"/>
        <v>0</v>
      </c>
      <c r="J873" s="110">
        <f t="shared" si="346"/>
        <v>0</v>
      </c>
      <c r="K873" s="110">
        <f t="shared" si="346"/>
        <v>45116</v>
      </c>
      <c r="L873" s="3"/>
      <c r="M873" s="3"/>
      <c r="N873" s="3"/>
      <c r="O873" s="3"/>
      <c r="P873" s="3"/>
      <c r="Q873" s="3"/>
      <c r="R873" s="3"/>
    </row>
    <row r="874" spans="1:18" ht="15" customHeight="1">
      <c r="A874" s="100"/>
      <c r="B874" s="101" t="s">
        <v>14</v>
      </c>
      <c r="C874" s="102"/>
      <c r="D874" s="102"/>
      <c r="E874" s="102"/>
      <c r="F874" s="102"/>
      <c r="G874" s="102"/>
      <c r="H874" s="102">
        <v>20886</v>
      </c>
      <c r="I874" s="102"/>
      <c r="J874" s="102"/>
      <c r="K874" s="303">
        <f>SUM(C874:J874)</f>
        <v>20886</v>
      </c>
      <c r="L874" s="3"/>
      <c r="M874" s="3"/>
      <c r="N874" s="3"/>
      <c r="O874" s="3"/>
      <c r="P874" s="3"/>
      <c r="Q874" s="3"/>
      <c r="R874" s="3"/>
    </row>
    <row r="875" spans="1:18" s="11" customFormat="1" ht="15" customHeight="1">
      <c r="A875" s="105"/>
      <c r="B875" s="143" t="s">
        <v>448</v>
      </c>
      <c r="C875" s="107"/>
      <c r="D875" s="107"/>
      <c r="E875" s="107"/>
      <c r="F875" s="107"/>
      <c r="G875" s="107"/>
      <c r="H875" s="107"/>
      <c r="I875" s="107"/>
      <c r="J875" s="107"/>
      <c r="K875" s="303">
        <f>SUM(C875:J875)</f>
        <v>0</v>
      </c>
      <c r="L875" s="3"/>
      <c r="M875" s="3"/>
      <c r="N875" s="3"/>
      <c r="O875" s="3"/>
      <c r="P875" s="3"/>
      <c r="Q875" s="3"/>
      <c r="R875" s="3"/>
    </row>
    <row r="876" spans="1:18" s="11" customFormat="1" ht="18" customHeight="1" thickBot="1">
      <c r="A876" s="123"/>
      <c r="B876" s="109" t="s">
        <v>465</v>
      </c>
      <c r="C876" s="110">
        <f>C874+C875</f>
        <v>0</v>
      </c>
      <c r="D876" s="110">
        <f aca="true" t="shared" si="347" ref="D876:K876">D874+D875</f>
        <v>0</v>
      </c>
      <c r="E876" s="110">
        <f t="shared" si="347"/>
        <v>0</v>
      </c>
      <c r="F876" s="110">
        <f t="shared" si="347"/>
        <v>0</v>
      </c>
      <c r="G876" s="110">
        <f t="shared" si="347"/>
        <v>0</v>
      </c>
      <c r="H876" s="110">
        <f t="shared" si="347"/>
        <v>20886</v>
      </c>
      <c r="I876" s="110">
        <f t="shared" si="347"/>
        <v>0</v>
      </c>
      <c r="J876" s="110">
        <f t="shared" si="347"/>
        <v>0</v>
      </c>
      <c r="K876" s="110">
        <f t="shared" si="347"/>
        <v>20886</v>
      </c>
      <c r="L876" s="3"/>
      <c r="M876" s="3"/>
      <c r="N876" s="3"/>
      <c r="O876" s="3"/>
      <c r="P876" s="3"/>
      <c r="Q876" s="3"/>
      <c r="R876" s="3"/>
    </row>
    <row r="877" spans="1:18" ht="15" customHeight="1">
      <c r="A877" s="158" t="s">
        <v>81</v>
      </c>
      <c r="B877" s="223" t="s">
        <v>342</v>
      </c>
      <c r="C877" s="159">
        <f aca="true" t="shared" si="348" ref="C877:J878">C880+C898+C901</f>
        <v>976937</v>
      </c>
      <c r="D877" s="159">
        <f t="shared" si="348"/>
        <v>331217</v>
      </c>
      <c r="E877" s="159">
        <f t="shared" si="348"/>
        <v>0</v>
      </c>
      <c r="F877" s="159">
        <f t="shared" si="348"/>
        <v>0</v>
      </c>
      <c r="G877" s="159">
        <f t="shared" si="348"/>
        <v>8580</v>
      </c>
      <c r="H877" s="159">
        <f t="shared" si="348"/>
        <v>250</v>
      </c>
      <c r="I877" s="159">
        <f t="shared" si="348"/>
        <v>0</v>
      </c>
      <c r="J877" s="159">
        <f t="shared" si="348"/>
        <v>0</v>
      </c>
      <c r="K877" s="159">
        <f>SUM(C877:J877)</f>
        <v>1316984</v>
      </c>
      <c r="L877" s="3"/>
      <c r="M877" s="3"/>
      <c r="N877" s="3"/>
      <c r="O877" s="3"/>
      <c r="P877" s="3"/>
      <c r="Q877" s="3"/>
      <c r="R877" s="3"/>
    </row>
    <row r="878" spans="1:18" s="11" customFormat="1" ht="15" customHeight="1">
      <c r="A878" s="160"/>
      <c r="B878" s="143" t="s">
        <v>448</v>
      </c>
      <c r="C878" s="161">
        <f t="shared" si="348"/>
        <v>-500</v>
      </c>
      <c r="D878" s="161">
        <f t="shared" si="348"/>
        <v>52</v>
      </c>
      <c r="E878" s="161">
        <f t="shared" si="348"/>
        <v>0</v>
      </c>
      <c r="F878" s="161">
        <f t="shared" si="348"/>
        <v>0</v>
      </c>
      <c r="G878" s="161">
        <f t="shared" si="348"/>
        <v>19351</v>
      </c>
      <c r="H878" s="161">
        <f t="shared" si="348"/>
        <v>0</v>
      </c>
      <c r="I878" s="161">
        <f t="shared" si="348"/>
        <v>0</v>
      </c>
      <c r="J878" s="161">
        <f t="shared" si="348"/>
        <v>0</v>
      </c>
      <c r="K878" s="161">
        <f>K881+K899+K902</f>
        <v>18903</v>
      </c>
      <c r="L878" s="3"/>
      <c r="M878" s="3"/>
      <c r="N878" s="3"/>
      <c r="O878" s="3"/>
      <c r="P878" s="3"/>
      <c r="Q878" s="3"/>
      <c r="R878" s="3"/>
    </row>
    <row r="879" spans="1:18" s="11" customFormat="1" ht="15" customHeight="1" thickBot="1">
      <c r="A879" s="162"/>
      <c r="B879" s="231" t="s">
        <v>634</v>
      </c>
      <c r="C879" s="163">
        <f>C877+C878</f>
        <v>976437</v>
      </c>
      <c r="D879" s="163">
        <f aca="true" t="shared" si="349" ref="D879:K879">D877+D878</f>
        <v>331269</v>
      </c>
      <c r="E879" s="163">
        <f t="shared" si="349"/>
        <v>0</v>
      </c>
      <c r="F879" s="163">
        <f t="shared" si="349"/>
        <v>0</v>
      </c>
      <c r="G879" s="163">
        <f t="shared" si="349"/>
        <v>27931</v>
      </c>
      <c r="H879" s="163">
        <f t="shared" si="349"/>
        <v>250</v>
      </c>
      <c r="I879" s="163">
        <f t="shared" si="349"/>
        <v>0</v>
      </c>
      <c r="J879" s="163">
        <f t="shared" si="349"/>
        <v>0</v>
      </c>
      <c r="K879" s="163">
        <f t="shared" si="349"/>
        <v>1335887</v>
      </c>
      <c r="L879" s="3"/>
      <c r="M879" s="3"/>
      <c r="N879" s="3"/>
      <c r="O879" s="3"/>
      <c r="P879" s="3"/>
      <c r="Q879" s="3"/>
      <c r="R879" s="3"/>
    </row>
    <row r="880" spans="1:18" ht="14.25" customHeight="1">
      <c r="A880" s="309" t="s">
        <v>81</v>
      </c>
      <c r="B880" s="310" t="s">
        <v>78</v>
      </c>
      <c r="C880" s="311">
        <f>C883+C886+C892+C895+C889</f>
        <v>347021</v>
      </c>
      <c r="D880" s="311">
        <f aca="true" t="shared" si="350" ref="D880:K880">D883+D886+D892+D895+D889</f>
        <v>62506</v>
      </c>
      <c r="E880" s="311">
        <f t="shared" si="350"/>
        <v>0</v>
      </c>
      <c r="F880" s="311">
        <f t="shared" si="350"/>
        <v>0</v>
      </c>
      <c r="G880" s="311">
        <f t="shared" si="350"/>
        <v>2100</v>
      </c>
      <c r="H880" s="311">
        <f t="shared" si="350"/>
        <v>0</v>
      </c>
      <c r="I880" s="311">
        <f t="shared" si="350"/>
        <v>0</v>
      </c>
      <c r="J880" s="311">
        <f t="shared" si="350"/>
        <v>0</v>
      </c>
      <c r="K880" s="311">
        <f t="shared" si="350"/>
        <v>411627</v>
      </c>
      <c r="L880" s="3"/>
      <c r="M880" s="3"/>
      <c r="N880" s="3"/>
      <c r="O880" s="3"/>
      <c r="P880" s="3"/>
      <c r="Q880" s="3"/>
      <c r="R880" s="3"/>
    </row>
    <row r="881" spans="1:18" s="11" customFormat="1" ht="14.25" customHeight="1">
      <c r="A881" s="312"/>
      <c r="B881" s="143" t="s">
        <v>448</v>
      </c>
      <c r="C881" s="313">
        <f>C884+C887+C893+C896+C890</f>
        <v>-500</v>
      </c>
      <c r="D881" s="313">
        <f aca="true" t="shared" si="351" ref="D881:K881">D884+D887+D893+D896+D890</f>
        <v>600</v>
      </c>
      <c r="E881" s="313">
        <f t="shared" si="351"/>
        <v>0</v>
      </c>
      <c r="F881" s="313">
        <f t="shared" si="351"/>
        <v>0</v>
      </c>
      <c r="G881" s="313">
        <f t="shared" si="351"/>
        <v>18803</v>
      </c>
      <c r="H881" s="313">
        <f t="shared" si="351"/>
        <v>0</v>
      </c>
      <c r="I881" s="313">
        <f t="shared" si="351"/>
        <v>0</v>
      </c>
      <c r="J881" s="313">
        <f t="shared" si="351"/>
        <v>0</v>
      </c>
      <c r="K881" s="313">
        <f t="shared" si="351"/>
        <v>18903</v>
      </c>
      <c r="L881" s="3"/>
      <c r="M881" s="3"/>
      <c r="N881" s="3"/>
      <c r="O881" s="3"/>
      <c r="P881" s="3"/>
      <c r="Q881" s="3"/>
      <c r="R881" s="3"/>
    </row>
    <row r="882" spans="1:18" s="11" customFormat="1" ht="14.25" customHeight="1" thickBot="1">
      <c r="A882" s="314"/>
      <c r="B882" s="315" t="s">
        <v>635</v>
      </c>
      <c r="C882" s="316">
        <f>C880+C881</f>
        <v>346521</v>
      </c>
      <c r="D882" s="316">
        <f aca="true" t="shared" si="352" ref="D882:K882">D880+D881</f>
        <v>63106</v>
      </c>
      <c r="E882" s="316">
        <f t="shared" si="352"/>
        <v>0</v>
      </c>
      <c r="F882" s="316">
        <f t="shared" si="352"/>
        <v>0</v>
      </c>
      <c r="G882" s="316">
        <f t="shared" si="352"/>
        <v>20903</v>
      </c>
      <c r="H882" s="316">
        <f t="shared" si="352"/>
        <v>0</v>
      </c>
      <c r="I882" s="316">
        <f t="shared" si="352"/>
        <v>0</v>
      </c>
      <c r="J882" s="316">
        <f t="shared" si="352"/>
        <v>0</v>
      </c>
      <c r="K882" s="316">
        <f t="shared" si="352"/>
        <v>430530</v>
      </c>
      <c r="L882" s="3"/>
      <c r="M882" s="3"/>
      <c r="N882" s="3"/>
      <c r="O882" s="3"/>
      <c r="P882" s="3"/>
      <c r="Q882" s="3"/>
      <c r="R882" s="3"/>
    </row>
    <row r="883" spans="1:18" ht="15" customHeight="1">
      <c r="A883" s="317"/>
      <c r="B883" s="101" t="s">
        <v>367</v>
      </c>
      <c r="C883" s="144">
        <v>332559</v>
      </c>
      <c r="D883" s="144">
        <v>61446</v>
      </c>
      <c r="E883" s="144"/>
      <c r="F883" s="259"/>
      <c r="G883" s="148">
        <v>2100</v>
      </c>
      <c r="H883" s="259"/>
      <c r="I883" s="259"/>
      <c r="J883" s="102"/>
      <c r="K883" s="303">
        <f>SUM(C883:J883)</f>
        <v>396105</v>
      </c>
      <c r="L883" s="3"/>
      <c r="M883" s="3"/>
      <c r="N883" s="3"/>
      <c r="O883" s="3"/>
      <c r="P883" s="3"/>
      <c r="Q883" s="3"/>
      <c r="R883" s="3"/>
    </row>
    <row r="884" spans="1:18" s="11" customFormat="1" ht="15" customHeight="1">
      <c r="A884" s="318"/>
      <c r="B884" s="143" t="s">
        <v>448</v>
      </c>
      <c r="C884" s="145"/>
      <c r="D884" s="145"/>
      <c r="E884" s="145"/>
      <c r="F884" s="260"/>
      <c r="G884" s="145">
        <v>18803</v>
      </c>
      <c r="H884" s="260"/>
      <c r="I884" s="260"/>
      <c r="J884" s="107"/>
      <c r="K884" s="303">
        <f>SUM(C884:J884)</f>
        <v>18803</v>
      </c>
      <c r="L884" s="3"/>
      <c r="M884" s="3"/>
      <c r="N884" s="3"/>
      <c r="O884" s="3"/>
      <c r="P884" s="3"/>
      <c r="Q884" s="3"/>
      <c r="R884" s="3"/>
    </row>
    <row r="885" spans="1:18" s="11" customFormat="1" ht="15" customHeight="1" thickBot="1">
      <c r="A885" s="319"/>
      <c r="B885" s="109" t="s">
        <v>636</v>
      </c>
      <c r="C885" s="146">
        <f>C883+C884</f>
        <v>332559</v>
      </c>
      <c r="D885" s="146">
        <f aca="true" t="shared" si="353" ref="D885:K885">D883+D884</f>
        <v>61446</v>
      </c>
      <c r="E885" s="146">
        <f t="shared" si="353"/>
        <v>0</v>
      </c>
      <c r="F885" s="146">
        <f t="shared" si="353"/>
        <v>0</v>
      </c>
      <c r="G885" s="146">
        <f t="shared" si="353"/>
        <v>20903</v>
      </c>
      <c r="H885" s="146">
        <f t="shared" si="353"/>
        <v>0</v>
      </c>
      <c r="I885" s="146">
        <f t="shared" si="353"/>
        <v>0</v>
      </c>
      <c r="J885" s="146">
        <f t="shared" si="353"/>
        <v>0</v>
      </c>
      <c r="K885" s="146">
        <f t="shared" si="353"/>
        <v>414908</v>
      </c>
      <c r="L885" s="3"/>
      <c r="M885" s="3"/>
      <c r="N885" s="3"/>
      <c r="O885" s="3"/>
      <c r="P885" s="3"/>
      <c r="Q885" s="3"/>
      <c r="R885" s="3"/>
    </row>
    <row r="886" spans="1:18" ht="15.75" customHeight="1">
      <c r="A886" s="317"/>
      <c r="B886" s="101" t="s">
        <v>3</v>
      </c>
      <c r="C886" s="102">
        <v>6043</v>
      </c>
      <c r="D886" s="102"/>
      <c r="E886" s="102"/>
      <c r="F886" s="102"/>
      <c r="G886" s="102"/>
      <c r="H886" s="102"/>
      <c r="I886" s="102"/>
      <c r="J886" s="102"/>
      <c r="K886" s="303">
        <f>SUM(C886:J886)</f>
        <v>6043</v>
      </c>
      <c r="L886" s="3"/>
      <c r="M886" s="3"/>
      <c r="N886" s="3"/>
      <c r="O886" s="3"/>
      <c r="P886" s="3"/>
      <c r="Q886" s="3"/>
      <c r="R886" s="3"/>
    </row>
    <row r="887" spans="1:18" s="11" customFormat="1" ht="15.75" customHeight="1">
      <c r="A887" s="318"/>
      <c r="B887" s="143" t="s">
        <v>448</v>
      </c>
      <c r="C887" s="107">
        <v>-500</v>
      </c>
      <c r="D887" s="107">
        <v>500</v>
      </c>
      <c r="E887" s="107"/>
      <c r="F887" s="107"/>
      <c r="G887" s="107"/>
      <c r="H887" s="107"/>
      <c r="I887" s="107"/>
      <c r="J887" s="107"/>
      <c r="K887" s="303">
        <f>SUM(C887:J887)</f>
        <v>0</v>
      </c>
      <c r="L887" s="3"/>
      <c r="M887" s="3"/>
      <c r="N887" s="3"/>
      <c r="O887" s="3"/>
      <c r="P887" s="3"/>
      <c r="Q887" s="3"/>
      <c r="R887" s="3"/>
    </row>
    <row r="888" spans="1:18" s="11" customFormat="1" ht="15.75" customHeight="1" thickBot="1">
      <c r="A888" s="319"/>
      <c r="B888" s="109" t="s">
        <v>454</v>
      </c>
      <c r="C888" s="110">
        <f>C886+C887</f>
        <v>5543</v>
      </c>
      <c r="D888" s="110">
        <f aca="true" t="shared" si="354" ref="D888:K888">D886+D887</f>
        <v>500</v>
      </c>
      <c r="E888" s="110">
        <f t="shared" si="354"/>
        <v>0</v>
      </c>
      <c r="F888" s="110">
        <f t="shared" si="354"/>
        <v>0</v>
      </c>
      <c r="G888" s="110">
        <f t="shared" si="354"/>
        <v>0</v>
      </c>
      <c r="H888" s="110">
        <f t="shared" si="354"/>
        <v>0</v>
      </c>
      <c r="I888" s="110">
        <f t="shared" si="354"/>
        <v>0</v>
      </c>
      <c r="J888" s="110">
        <f t="shared" si="354"/>
        <v>0</v>
      </c>
      <c r="K888" s="110">
        <f t="shared" si="354"/>
        <v>6043</v>
      </c>
      <c r="L888" s="3"/>
      <c r="M888" s="3"/>
      <c r="N888" s="3"/>
      <c r="O888" s="3"/>
      <c r="P888" s="3"/>
      <c r="Q888" s="3"/>
      <c r="R888" s="3"/>
    </row>
    <row r="889" spans="1:18" s="11" customFormat="1" ht="15.75" customHeight="1">
      <c r="A889" s="421"/>
      <c r="B889" s="118" t="s">
        <v>5</v>
      </c>
      <c r="C889" s="189"/>
      <c r="D889" s="189"/>
      <c r="E889" s="189"/>
      <c r="F889" s="189"/>
      <c r="G889" s="189"/>
      <c r="H889" s="189"/>
      <c r="I889" s="189"/>
      <c r="J889" s="189"/>
      <c r="K889" s="189">
        <f>SUM(C889:J889)</f>
        <v>0</v>
      </c>
      <c r="L889" s="3"/>
      <c r="M889" s="3"/>
      <c r="N889" s="3"/>
      <c r="O889" s="3"/>
      <c r="P889" s="3"/>
      <c r="Q889" s="3"/>
      <c r="R889" s="3"/>
    </row>
    <row r="890" spans="1:18" s="11" customFormat="1" ht="15.75" customHeight="1">
      <c r="A890" s="318"/>
      <c r="B890" s="143" t="s">
        <v>448</v>
      </c>
      <c r="C890" s="107"/>
      <c r="D890" s="107">
        <v>100</v>
      </c>
      <c r="E890" s="107"/>
      <c r="F890" s="107"/>
      <c r="G890" s="107"/>
      <c r="H890" s="107"/>
      <c r="I890" s="107"/>
      <c r="J890" s="107"/>
      <c r="K890" s="102">
        <f>SUM(C890:J890)</f>
        <v>100</v>
      </c>
      <c r="L890" s="3"/>
      <c r="M890" s="3"/>
      <c r="N890" s="3"/>
      <c r="O890" s="3"/>
      <c r="P890" s="3"/>
      <c r="Q890" s="3"/>
      <c r="R890" s="3"/>
    </row>
    <row r="891" spans="1:18" s="11" customFormat="1" ht="15.75" customHeight="1" thickBot="1">
      <c r="A891" s="319"/>
      <c r="B891" s="109" t="s">
        <v>840</v>
      </c>
      <c r="C891" s="110">
        <f>C889+C890</f>
        <v>0</v>
      </c>
      <c r="D891" s="110">
        <f aca="true" t="shared" si="355" ref="D891:K891">D889+D890</f>
        <v>100</v>
      </c>
      <c r="E891" s="110">
        <f t="shared" si="355"/>
        <v>0</v>
      </c>
      <c r="F891" s="110">
        <f t="shared" si="355"/>
        <v>0</v>
      </c>
      <c r="G891" s="110">
        <f t="shared" si="355"/>
        <v>0</v>
      </c>
      <c r="H891" s="110">
        <f t="shared" si="355"/>
        <v>0</v>
      </c>
      <c r="I891" s="110">
        <f t="shared" si="355"/>
        <v>0</v>
      </c>
      <c r="J891" s="110">
        <f t="shared" si="355"/>
        <v>0</v>
      </c>
      <c r="K891" s="110">
        <f t="shared" si="355"/>
        <v>100</v>
      </c>
      <c r="L891" s="3"/>
      <c r="M891" s="3"/>
      <c r="N891" s="3"/>
      <c r="O891" s="3"/>
      <c r="P891" s="3"/>
      <c r="Q891" s="3"/>
      <c r="R891" s="3"/>
    </row>
    <row r="892" spans="1:18" s="2" customFormat="1" ht="14.25" customHeight="1">
      <c r="A892" s="317"/>
      <c r="B892" s="101" t="s">
        <v>9</v>
      </c>
      <c r="C892" s="102">
        <v>6627</v>
      </c>
      <c r="D892" s="102">
        <v>1060</v>
      </c>
      <c r="E892" s="102"/>
      <c r="F892" s="102"/>
      <c r="G892" s="102"/>
      <c r="H892" s="102"/>
      <c r="I892" s="102"/>
      <c r="J892" s="102"/>
      <c r="K892" s="303">
        <f>SUM(C892:J892)</f>
        <v>7687</v>
      </c>
      <c r="L892" s="3"/>
      <c r="M892" s="3"/>
      <c r="N892" s="3"/>
      <c r="O892" s="3"/>
      <c r="P892" s="3"/>
      <c r="Q892" s="3"/>
      <c r="R892" s="3"/>
    </row>
    <row r="893" spans="1:18" s="11" customFormat="1" ht="14.25" customHeight="1">
      <c r="A893" s="318"/>
      <c r="B893" s="143" t="s">
        <v>448</v>
      </c>
      <c r="C893" s="107"/>
      <c r="D893" s="107"/>
      <c r="E893" s="107"/>
      <c r="F893" s="107"/>
      <c r="G893" s="107"/>
      <c r="H893" s="107"/>
      <c r="I893" s="107"/>
      <c r="J893" s="107"/>
      <c r="K893" s="303">
        <f>SUM(C893:J893)</f>
        <v>0</v>
      </c>
      <c r="L893" s="3"/>
      <c r="M893" s="3"/>
      <c r="N893" s="3"/>
      <c r="O893" s="3"/>
      <c r="P893" s="3"/>
      <c r="Q893" s="3"/>
      <c r="R893" s="3"/>
    </row>
    <row r="894" spans="1:18" s="11" customFormat="1" ht="14.25" customHeight="1" thickBot="1">
      <c r="A894" s="319"/>
      <c r="B894" s="109" t="s">
        <v>460</v>
      </c>
      <c r="C894" s="110">
        <f>C892+C893</f>
        <v>6627</v>
      </c>
      <c r="D894" s="110">
        <f aca="true" t="shared" si="356" ref="D894:K894">D892+D893</f>
        <v>1060</v>
      </c>
      <c r="E894" s="110">
        <f t="shared" si="356"/>
        <v>0</v>
      </c>
      <c r="F894" s="110">
        <f t="shared" si="356"/>
        <v>0</v>
      </c>
      <c r="G894" s="110">
        <f t="shared" si="356"/>
        <v>0</v>
      </c>
      <c r="H894" s="110">
        <f t="shared" si="356"/>
        <v>0</v>
      </c>
      <c r="I894" s="110">
        <f t="shared" si="356"/>
        <v>0</v>
      </c>
      <c r="J894" s="110">
        <f t="shared" si="356"/>
        <v>0</v>
      </c>
      <c r="K894" s="110">
        <f t="shared" si="356"/>
        <v>7687</v>
      </c>
      <c r="L894" s="3"/>
      <c r="M894" s="3"/>
      <c r="N894" s="3"/>
      <c r="O894" s="3"/>
      <c r="P894" s="3"/>
      <c r="Q894" s="3"/>
      <c r="R894" s="3"/>
    </row>
    <row r="895" spans="1:18" s="2" customFormat="1" ht="14.25" customHeight="1">
      <c r="A895" s="317"/>
      <c r="B895" s="101" t="s">
        <v>14</v>
      </c>
      <c r="C895" s="102">
        <v>1792</v>
      </c>
      <c r="D895" s="102"/>
      <c r="E895" s="102"/>
      <c r="F895" s="102"/>
      <c r="G895" s="102"/>
      <c r="H895" s="102"/>
      <c r="I895" s="102"/>
      <c r="J895" s="102"/>
      <c r="K895" s="303">
        <f>SUM(C895:J895)</f>
        <v>1792</v>
      </c>
      <c r="L895" s="3"/>
      <c r="M895" s="3"/>
      <c r="N895" s="3"/>
      <c r="O895" s="3"/>
      <c r="P895" s="3"/>
      <c r="Q895" s="3"/>
      <c r="R895" s="3"/>
    </row>
    <row r="896" spans="1:18" s="11" customFormat="1" ht="14.25" customHeight="1">
      <c r="A896" s="318"/>
      <c r="B896" s="143" t="s">
        <v>448</v>
      </c>
      <c r="C896" s="107"/>
      <c r="D896" s="107"/>
      <c r="E896" s="107"/>
      <c r="F896" s="107"/>
      <c r="G896" s="107"/>
      <c r="H896" s="107"/>
      <c r="I896" s="107"/>
      <c r="J896" s="107"/>
      <c r="K896" s="303">
        <f>SUM(C896:J896)</f>
        <v>0</v>
      </c>
      <c r="L896" s="3"/>
      <c r="M896" s="3"/>
      <c r="N896" s="3"/>
      <c r="O896" s="3"/>
      <c r="P896" s="3"/>
      <c r="Q896" s="3"/>
      <c r="R896" s="3"/>
    </row>
    <row r="897" spans="1:18" s="11" customFormat="1" ht="14.25" customHeight="1" thickBot="1">
      <c r="A897" s="319"/>
      <c r="B897" s="109" t="s">
        <v>465</v>
      </c>
      <c r="C897" s="110">
        <f>C895+C896</f>
        <v>1792</v>
      </c>
      <c r="D897" s="110">
        <f aca="true" t="shared" si="357" ref="D897:K897">D895+D896</f>
        <v>0</v>
      </c>
      <c r="E897" s="110">
        <f t="shared" si="357"/>
        <v>0</v>
      </c>
      <c r="F897" s="110">
        <f t="shared" si="357"/>
        <v>0</v>
      </c>
      <c r="G897" s="110">
        <f t="shared" si="357"/>
        <v>0</v>
      </c>
      <c r="H897" s="110">
        <f t="shared" si="357"/>
        <v>0</v>
      </c>
      <c r="I897" s="110">
        <f t="shared" si="357"/>
        <v>0</v>
      </c>
      <c r="J897" s="110">
        <f t="shared" si="357"/>
        <v>0</v>
      </c>
      <c r="K897" s="110">
        <f t="shared" si="357"/>
        <v>1792</v>
      </c>
      <c r="L897" s="3"/>
      <c r="M897" s="3"/>
      <c r="N897" s="3"/>
      <c r="O897" s="3"/>
      <c r="P897" s="3"/>
      <c r="Q897" s="3"/>
      <c r="R897" s="3"/>
    </row>
    <row r="898" spans="1:18" s="2" customFormat="1" ht="14.25" customHeight="1">
      <c r="A898" s="320" t="s">
        <v>81</v>
      </c>
      <c r="B898" s="321" t="s">
        <v>112</v>
      </c>
      <c r="C898" s="305">
        <v>48000</v>
      </c>
      <c r="D898" s="159">
        <v>7000</v>
      </c>
      <c r="E898" s="159"/>
      <c r="F898" s="159"/>
      <c r="G898" s="159"/>
      <c r="H898" s="159"/>
      <c r="I898" s="159"/>
      <c r="J898" s="159"/>
      <c r="K898" s="306">
        <f>SUM(C898:J898)</f>
        <v>55000</v>
      </c>
      <c r="L898" s="3"/>
      <c r="M898" s="3"/>
      <c r="N898" s="3"/>
      <c r="O898" s="3"/>
      <c r="P898" s="3"/>
      <c r="Q898" s="3"/>
      <c r="R898" s="3"/>
    </row>
    <row r="899" spans="1:18" s="11" customFormat="1" ht="14.25" customHeight="1">
      <c r="A899" s="322"/>
      <c r="B899" s="323" t="s">
        <v>448</v>
      </c>
      <c r="C899" s="307"/>
      <c r="D899" s="161"/>
      <c r="E899" s="161"/>
      <c r="F899" s="161"/>
      <c r="G899" s="161"/>
      <c r="H899" s="161"/>
      <c r="I899" s="161"/>
      <c r="J899" s="161"/>
      <c r="K899" s="306">
        <f>SUM(C899:J899)</f>
        <v>0</v>
      </c>
      <c r="L899" s="3"/>
      <c r="M899" s="3"/>
      <c r="N899" s="3"/>
      <c r="O899" s="3"/>
      <c r="P899" s="3"/>
      <c r="Q899" s="3"/>
      <c r="R899" s="3"/>
    </row>
    <row r="900" spans="1:18" s="11" customFormat="1" ht="14.25" customHeight="1" thickBot="1">
      <c r="A900" s="324"/>
      <c r="B900" s="325" t="s">
        <v>637</v>
      </c>
      <c r="C900" s="308">
        <f>C898+C899</f>
        <v>48000</v>
      </c>
      <c r="D900" s="308">
        <f aca="true" t="shared" si="358" ref="D900:K900">D898+D899</f>
        <v>7000</v>
      </c>
      <c r="E900" s="308">
        <f t="shared" si="358"/>
        <v>0</v>
      </c>
      <c r="F900" s="308">
        <f t="shared" si="358"/>
        <v>0</v>
      </c>
      <c r="G900" s="308">
        <f t="shared" si="358"/>
        <v>0</v>
      </c>
      <c r="H900" s="308">
        <f t="shared" si="358"/>
        <v>0</v>
      </c>
      <c r="I900" s="308">
        <f t="shared" si="358"/>
        <v>0</v>
      </c>
      <c r="J900" s="308">
        <f t="shared" si="358"/>
        <v>0</v>
      </c>
      <c r="K900" s="308">
        <f t="shared" si="358"/>
        <v>55000</v>
      </c>
      <c r="L900" s="3"/>
      <c r="M900" s="3"/>
      <c r="N900" s="3"/>
      <c r="O900" s="3"/>
      <c r="P900" s="3"/>
      <c r="Q900" s="3"/>
      <c r="R900" s="3"/>
    </row>
    <row r="901" spans="1:18" s="2" customFormat="1" ht="14.25" customHeight="1">
      <c r="A901" s="320" t="s">
        <v>81</v>
      </c>
      <c r="B901" s="326" t="s">
        <v>85</v>
      </c>
      <c r="C901" s="196">
        <f>C904+C907+C910+C913+C916+C919+C922+C925</f>
        <v>581916</v>
      </c>
      <c r="D901" s="196">
        <f aca="true" t="shared" si="359" ref="D901:K901">D904+D907+D910+D913+D916+D919+D922+D925</f>
        <v>261711</v>
      </c>
      <c r="E901" s="196">
        <f t="shared" si="359"/>
        <v>0</v>
      </c>
      <c r="F901" s="196">
        <f t="shared" si="359"/>
        <v>0</v>
      </c>
      <c r="G901" s="196">
        <f t="shared" si="359"/>
        <v>6480</v>
      </c>
      <c r="H901" s="196">
        <f t="shared" si="359"/>
        <v>250</v>
      </c>
      <c r="I901" s="196">
        <f t="shared" si="359"/>
        <v>0</v>
      </c>
      <c r="J901" s="196">
        <f t="shared" si="359"/>
        <v>0</v>
      </c>
      <c r="K901" s="196">
        <f t="shared" si="359"/>
        <v>850357</v>
      </c>
      <c r="L901" s="3"/>
      <c r="M901" s="3"/>
      <c r="N901" s="3"/>
      <c r="O901" s="3"/>
      <c r="P901" s="3"/>
      <c r="Q901" s="3"/>
      <c r="R901" s="3"/>
    </row>
    <row r="902" spans="1:18" s="11" customFormat="1" ht="14.25" customHeight="1">
      <c r="A902" s="322"/>
      <c r="B902" s="143" t="s">
        <v>448</v>
      </c>
      <c r="C902" s="216">
        <f>C905+C908+C911+C914+C917+C920+C923+C926</f>
        <v>0</v>
      </c>
      <c r="D902" s="216">
        <f aca="true" t="shared" si="360" ref="D902:K902">D905+D908+D911+D914+D917+D920+D923+D926</f>
        <v>-548</v>
      </c>
      <c r="E902" s="216">
        <f t="shared" si="360"/>
        <v>0</v>
      </c>
      <c r="F902" s="216">
        <f t="shared" si="360"/>
        <v>0</v>
      </c>
      <c r="G902" s="216">
        <f t="shared" si="360"/>
        <v>548</v>
      </c>
      <c r="H902" s="216">
        <f t="shared" si="360"/>
        <v>0</v>
      </c>
      <c r="I902" s="216">
        <f t="shared" si="360"/>
        <v>0</v>
      </c>
      <c r="J902" s="216">
        <f t="shared" si="360"/>
        <v>0</v>
      </c>
      <c r="K902" s="216">
        <f t="shared" si="360"/>
        <v>0</v>
      </c>
      <c r="L902" s="3"/>
      <c r="M902" s="3"/>
      <c r="N902" s="3"/>
      <c r="O902" s="3"/>
      <c r="P902" s="3"/>
      <c r="Q902" s="3"/>
      <c r="R902" s="3"/>
    </row>
    <row r="903" spans="1:18" s="11" customFormat="1" ht="30" customHeight="1" thickBot="1">
      <c r="A903" s="324"/>
      <c r="B903" s="327" t="s">
        <v>638</v>
      </c>
      <c r="C903" s="199">
        <f>C901+C902</f>
        <v>581916</v>
      </c>
      <c r="D903" s="199">
        <f aca="true" t="shared" si="361" ref="D903:K903">D901+D902</f>
        <v>261163</v>
      </c>
      <c r="E903" s="199">
        <f t="shared" si="361"/>
        <v>0</v>
      </c>
      <c r="F903" s="199">
        <f t="shared" si="361"/>
        <v>0</v>
      </c>
      <c r="G903" s="199">
        <f t="shared" si="361"/>
        <v>7028</v>
      </c>
      <c r="H903" s="199">
        <f t="shared" si="361"/>
        <v>250</v>
      </c>
      <c r="I903" s="199">
        <f t="shared" si="361"/>
        <v>0</v>
      </c>
      <c r="J903" s="199">
        <f t="shared" si="361"/>
        <v>0</v>
      </c>
      <c r="K903" s="199">
        <f t="shared" si="361"/>
        <v>850357</v>
      </c>
      <c r="L903" s="3"/>
      <c r="M903" s="3"/>
      <c r="N903" s="3"/>
      <c r="O903" s="3"/>
      <c r="P903" s="3"/>
      <c r="Q903" s="3"/>
      <c r="R903" s="3"/>
    </row>
    <row r="904" spans="1:18" s="2" customFormat="1" ht="14.25" customHeight="1">
      <c r="A904" s="320"/>
      <c r="B904" s="328" t="s">
        <v>372</v>
      </c>
      <c r="C904" s="102">
        <v>23386</v>
      </c>
      <c r="D904" s="102">
        <v>19011</v>
      </c>
      <c r="E904" s="102"/>
      <c r="F904" s="102"/>
      <c r="G904" s="102"/>
      <c r="H904" s="102"/>
      <c r="I904" s="102"/>
      <c r="J904" s="102"/>
      <c r="K904" s="303">
        <f>SUM(C904:J904)</f>
        <v>42397</v>
      </c>
      <c r="L904" s="3"/>
      <c r="M904" s="3"/>
      <c r="N904" s="3"/>
      <c r="O904" s="3"/>
      <c r="P904" s="3"/>
      <c r="Q904" s="3"/>
      <c r="R904" s="3"/>
    </row>
    <row r="905" spans="1:18" s="11" customFormat="1" ht="14.25" customHeight="1">
      <c r="A905" s="322"/>
      <c r="B905" s="143" t="s">
        <v>448</v>
      </c>
      <c r="C905" s="107"/>
      <c r="D905" s="107"/>
      <c r="E905" s="107"/>
      <c r="F905" s="107"/>
      <c r="G905" s="107"/>
      <c r="H905" s="107"/>
      <c r="I905" s="107"/>
      <c r="J905" s="107"/>
      <c r="K905" s="303">
        <f>SUM(C905:J905)</f>
        <v>0</v>
      </c>
      <c r="L905" s="3"/>
      <c r="M905" s="3"/>
      <c r="N905" s="3"/>
      <c r="O905" s="3"/>
      <c r="P905" s="3"/>
      <c r="Q905" s="3"/>
      <c r="R905" s="3"/>
    </row>
    <row r="906" spans="1:18" s="11" customFormat="1" ht="14.25" customHeight="1" thickBot="1">
      <c r="A906" s="324"/>
      <c r="B906" s="329" t="s">
        <v>639</v>
      </c>
      <c r="C906" s="110">
        <f>C904+C905</f>
        <v>23386</v>
      </c>
      <c r="D906" s="110">
        <f aca="true" t="shared" si="362" ref="D906:K906">D904+D905</f>
        <v>19011</v>
      </c>
      <c r="E906" s="110">
        <f t="shared" si="362"/>
        <v>0</v>
      </c>
      <c r="F906" s="110">
        <f t="shared" si="362"/>
        <v>0</v>
      </c>
      <c r="G906" s="110">
        <f t="shared" si="362"/>
        <v>0</v>
      </c>
      <c r="H906" s="110">
        <f t="shared" si="362"/>
        <v>0</v>
      </c>
      <c r="I906" s="110">
        <f t="shared" si="362"/>
        <v>0</v>
      </c>
      <c r="J906" s="110">
        <f t="shared" si="362"/>
        <v>0</v>
      </c>
      <c r="K906" s="110">
        <f t="shared" si="362"/>
        <v>42397</v>
      </c>
      <c r="L906" s="3"/>
      <c r="M906" s="3"/>
      <c r="N906" s="3"/>
      <c r="O906" s="3"/>
      <c r="P906" s="3"/>
      <c r="Q906" s="3"/>
      <c r="R906" s="3"/>
    </row>
    <row r="907" spans="1:18" s="2" customFormat="1" ht="14.25" customHeight="1">
      <c r="A907" s="320"/>
      <c r="B907" s="328" t="s">
        <v>368</v>
      </c>
      <c r="C907" s="102">
        <v>21048</v>
      </c>
      <c r="D907" s="102">
        <v>9000</v>
      </c>
      <c r="E907" s="102"/>
      <c r="F907" s="102"/>
      <c r="G907" s="102"/>
      <c r="H907" s="102"/>
      <c r="I907" s="102"/>
      <c r="J907" s="102"/>
      <c r="K907" s="303">
        <f>SUM(C907:J907)</f>
        <v>30048</v>
      </c>
      <c r="L907" s="3"/>
      <c r="M907" s="3"/>
      <c r="N907" s="3"/>
      <c r="O907" s="3"/>
      <c r="P907" s="3"/>
      <c r="Q907" s="3"/>
      <c r="R907" s="3"/>
    </row>
    <row r="908" spans="1:18" s="11" customFormat="1" ht="14.25" customHeight="1">
      <c r="A908" s="322"/>
      <c r="B908" s="143" t="s">
        <v>448</v>
      </c>
      <c r="C908" s="107"/>
      <c r="D908" s="107"/>
      <c r="E908" s="107"/>
      <c r="F908" s="107"/>
      <c r="G908" s="107"/>
      <c r="H908" s="107"/>
      <c r="I908" s="107"/>
      <c r="J908" s="107"/>
      <c r="K908" s="303">
        <f>SUM(C908:J908)</f>
        <v>0</v>
      </c>
      <c r="L908" s="3"/>
      <c r="M908" s="3"/>
      <c r="N908" s="3"/>
      <c r="O908" s="3"/>
      <c r="P908" s="3"/>
      <c r="Q908" s="3"/>
      <c r="R908" s="3"/>
    </row>
    <row r="909" spans="1:18" s="11" customFormat="1" ht="14.25" customHeight="1" thickBot="1">
      <c r="A909" s="324"/>
      <c r="B909" s="329" t="s">
        <v>640</v>
      </c>
      <c r="C909" s="110">
        <f>C907+C908</f>
        <v>21048</v>
      </c>
      <c r="D909" s="110">
        <f aca="true" t="shared" si="363" ref="D909:K909">D907+D908</f>
        <v>9000</v>
      </c>
      <c r="E909" s="110">
        <f t="shared" si="363"/>
        <v>0</v>
      </c>
      <c r="F909" s="110">
        <f t="shared" si="363"/>
        <v>0</v>
      </c>
      <c r="G909" s="110">
        <f t="shared" si="363"/>
        <v>0</v>
      </c>
      <c r="H909" s="110">
        <f t="shared" si="363"/>
        <v>0</v>
      </c>
      <c r="I909" s="110">
        <f t="shared" si="363"/>
        <v>0</v>
      </c>
      <c r="J909" s="110">
        <f t="shared" si="363"/>
        <v>0</v>
      </c>
      <c r="K909" s="110">
        <f t="shared" si="363"/>
        <v>30048</v>
      </c>
      <c r="L909" s="3"/>
      <c r="M909" s="3"/>
      <c r="N909" s="3"/>
      <c r="O909" s="3"/>
      <c r="P909" s="3"/>
      <c r="Q909" s="3"/>
      <c r="R909" s="3"/>
    </row>
    <row r="910" spans="1:18" s="2" customFormat="1" ht="14.25" customHeight="1">
      <c r="A910" s="320"/>
      <c r="B910" s="328" t="s">
        <v>664</v>
      </c>
      <c r="C910" s="102">
        <v>232913</v>
      </c>
      <c r="D910" s="102">
        <v>99124</v>
      </c>
      <c r="E910" s="102"/>
      <c r="F910" s="102"/>
      <c r="G910" s="102">
        <v>4530</v>
      </c>
      <c r="H910" s="102"/>
      <c r="I910" s="102"/>
      <c r="J910" s="102"/>
      <c r="K910" s="303">
        <f>SUM(C910:J910)</f>
        <v>336567</v>
      </c>
      <c r="L910" s="3"/>
      <c r="M910" s="3"/>
      <c r="N910" s="3"/>
      <c r="O910" s="3"/>
      <c r="P910" s="3"/>
      <c r="Q910" s="3"/>
      <c r="R910" s="3"/>
    </row>
    <row r="911" spans="1:18" s="11" customFormat="1" ht="14.25" customHeight="1">
      <c r="A911" s="322"/>
      <c r="B911" s="143" t="s">
        <v>448</v>
      </c>
      <c r="C911" s="107"/>
      <c r="D911" s="107"/>
      <c r="E911" s="107"/>
      <c r="F911" s="107"/>
      <c r="G911" s="107"/>
      <c r="H911" s="107"/>
      <c r="I911" s="107"/>
      <c r="J911" s="107"/>
      <c r="K911" s="303">
        <f>SUM(C911:J911)</f>
        <v>0</v>
      </c>
      <c r="L911" s="3"/>
      <c r="M911" s="3"/>
      <c r="N911" s="3"/>
      <c r="O911" s="3"/>
      <c r="P911" s="3"/>
      <c r="Q911" s="3"/>
      <c r="R911" s="3"/>
    </row>
    <row r="912" spans="1:18" s="11" customFormat="1" ht="14.25" customHeight="1" thickBot="1">
      <c r="A912" s="324"/>
      <c r="B912" s="329" t="s">
        <v>665</v>
      </c>
      <c r="C912" s="110">
        <f>C910+C911</f>
        <v>232913</v>
      </c>
      <c r="D912" s="110">
        <f aca="true" t="shared" si="364" ref="D912:K912">D910+D911</f>
        <v>99124</v>
      </c>
      <c r="E912" s="110">
        <f t="shared" si="364"/>
        <v>0</v>
      </c>
      <c r="F912" s="110">
        <f t="shared" si="364"/>
        <v>0</v>
      </c>
      <c r="G912" s="110">
        <f t="shared" si="364"/>
        <v>4530</v>
      </c>
      <c r="H912" s="110">
        <f t="shared" si="364"/>
        <v>0</v>
      </c>
      <c r="I912" s="110">
        <f t="shared" si="364"/>
        <v>0</v>
      </c>
      <c r="J912" s="110">
        <f t="shared" si="364"/>
        <v>0</v>
      </c>
      <c r="K912" s="110">
        <f t="shared" si="364"/>
        <v>336567</v>
      </c>
      <c r="L912" s="3"/>
      <c r="M912" s="3"/>
      <c r="N912" s="3"/>
      <c r="O912" s="3"/>
      <c r="P912" s="3"/>
      <c r="Q912" s="3"/>
      <c r="R912" s="3"/>
    </row>
    <row r="913" spans="1:18" s="2" customFormat="1" ht="14.25" customHeight="1">
      <c r="A913" s="320"/>
      <c r="B913" s="328" t="s">
        <v>765</v>
      </c>
      <c r="C913" s="102">
        <v>118883</v>
      </c>
      <c r="D913" s="102">
        <v>73789</v>
      </c>
      <c r="E913" s="102"/>
      <c r="F913" s="102"/>
      <c r="G913" s="102">
        <v>350</v>
      </c>
      <c r="H913" s="102"/>
      <c r="I913" s="102"/>
      <c r="J913" s="102"/>
      <c r="K913" s="303">
        <f>SUM(C913:J913)</f>
        <v>193022</v>
      </c>
      <c r="L913" s="3"/>
      <c r="M913" s="3"/>
      <c r="N913" s="3"/>
      <c r="O913" s="3"/>
      <c r="P913" s="3"/>
      <c r="Q913" s="3"/>
      <c r="R913" s="3"/>
    </row>
    <row r="914" spans="1:18" s="11" customFormat="1" ht="14.25" customHeight="1">
      <c r="A914" s="322"/>
      <c r="B914" s="143" t="s">
        <v>448</v>
      </c>
      <c r="C914" s="107"/>
      <c r="D914" s="107">
        <v>-548</v>
      </c>
      <c r="E914" s="107"/>
      <c r="F914" s="107"/>
      <c r="G914" s="107">
        <v>548</v>
      </c>
      <c r="H914" s="107"/>
      <c r="I914" s="107"/>
      <c r="J914" s="107"/>
      <c r="K914" s="303">
        <f>SUM(C914:J914)</f>
        <v>0</v>
      </c>
      <c r="L914" s="3"/>
      <c r="M914" s="3"/>
      <c r="N914" s="3"/>
      <c r="O914" s="3"/>
      <c r="P914" s="3"/>
      <c r="Q914" s="3"/>
      <c r="R914" s="3"/>
    </row>
    <row r="915" spans="1:18" s="11" customFormat="1" ht="14.25" customHeight="1" thickBot="1">
      <c r="A915" s="324"/>
      <c r="B915" s="329" t="s">
        <v>766</v>
      </c>
      <c r="C915" s="110">
        <f aca="true" t="shared" si="365" ref="C915:K915">C913+C914</f>
        <v>118883</v>
      </c>
      <c r="D915" s="110">
        <f t="shared" si="365"/>
        <v>73241</v>
      </c>
      <c r="E915" s="110">
        <f t="shared" si="365"/>
        <v>0</v>
      </c>
      <c r="F915" s="110">
        <f t="shared" si="365"/>
        <v>0</v>
      </c>
      <c r="G915" s="110">
        <f t="shared" si="365"/>
        <v>898</v>
      </c>
      <c r="H915" s="110">
        <f t="shared" si="365"/>
        <v>0</v>
      </c>
      <c r="I915" s="110">
        <f t="shared" si="365"/>
        <v>0</v>
      </c>
      <c r="J915" s="110">
        <f t="shared" si="365"/>
        <v>0</v>
      </c>
      <c r="K915" s="110">
        <f t="shared" si="365"/>
        <v>193022</v>
      </c>
      <c r="L915" s="3"/>
      <c r="M915" s="3"/>
      <c r="N915" s="3"/>
      <c r="O915" s="3"/>
      <c r="P915" s="3"/>
      <c r="Q915" s="3"/>
      <c r="R915" s="3"/>
    </row>
    <row r="916" spans="1:18" s="2" customFormat="1" ht="14.25" customHeight="1">
      <c r="A916" s="320"/>
      <c r="B916" s="328" t="s">
        <v>79</v>
      </c>
      <c r="C916" s="102">
        <v>12137</v>
      </c>
      <c r="D916" s="102">
        <v>9516</v>
      </c>
      <c r="E916" s="102"/>
      <c r="F916" s="102"/>
      <c r="G916" s="102">
        <v>900</v>
      </c>
      <c r="H916" s="102"/>
      <c r="I916" s="102"/>
      <c r="J916" s="102"/>
      <c r="K916" s="303">
        <f>SUM(C916:J916)</f>
        <v>22553</v>
      </c>
      <c r="L916" s="3"/>
      <c r="M916" s="3"/>
      <c r="N916" s="3"/>
      <c r="O916" s="3"/>
      <c r="P916" s="3"/>
      <c r="Q916" s="3"/>
      <c r="R916" s="3"/>
    </row>
    <row r="917" spans="1:18" s="11" customFormat="1" ht="14.25" customHeight="1">
      <c r="A917" s="322"/>
      <c r="B917" s="143" t="s">
        <v>448</v>
      </c>
      <c r="C917" s="107"/>
      <c r="D917" s="107"/>
      <c r="E917" s="107"/>
      <c r="F917" s="107"/>
      <c r="G917" s="107"/>
      <c r="H917" s="107"/>
      <c r="I917" s="107"/>
      <c r="J917" s="107"/>
      <c r="K917" s="303">
        <f>SUM(C917:J917)</f>
        <v>0</v>
      </c>
      <c r="L917" s="3"/>
      <c r="M917" s="3"/>
      <c r="N917" s="3"/>
      <c r="O917" s="3"/>
      <c r="P917" s="3"/>
      <c r="Q917" s="3"/>
      <c r="R917" s="3"/>
    </row>
    <row r="918" spans="1:18" s="11" customFormat="1" ht="14.25" customHeight="1" thickBot="1">
      <c r="A918" s="324"/>
      <c r="B918" s="329" t="s">
        <v>641</v>
      </c>
      <c r="C918" s="110">
        <f>C916+C917</f>
        <v>12137</v>
      </c>
      <c r="D918" s="110">
        <f aca="true" t="shared" si="366" ref="D918:K918">D916+D917</f>
        <v>9516</v>
      </c>
      <c r="E918" s="110">
        <f t="shared" si="366"/>
        <v>0</v>
      </c>
      <c r="F918" s="110">
        <f t="shared" si="366"/>
        <v>0</v>
      </c>
      <c r="G918" s="110">
        <f t="shared" si="366"/>
        <v>900</v>
      </c>
      <c r="H918" s="110">
        <f t="shared" si="366"/>
        <v>0</v>
      </c>
      <c r="I918" s="110">
        <f t="shared" si="366"/>
        <v>0</v>
      </c>
      <c r="J918" s="110">
        <f t="shared" si="366"/>
        <v>0</v>
      </c>
      <c r="K918" s="110">
        <f t="shared" si="366"/>
        <v>22553</v>
      </c>
      <c r="L918" s="3"/>
      <c r="M918" s="3"/>
      <c r="N918" s="3"/>
      <c r="O918" s="3"/>
      <c r="P918" s="3"/>
      <c r="Q918" s="3"/>
      <c r="R918" s="3"/>
    </row>
    <row r="919" spans="1:18" s="11" customFormat="1" ht="14.25" customHeight="1">
      <c r="A919" s="320"/>
      <c r="B919" s="328" t="s">
        <v>767</v>
      </c>
      <c r="C919" s="102">
        <v>48970</v>
      </c>
      <c r="D919" s="102">
        <v>10551</v>
      </c>
      <c r="E919" s="102"/>
      <c r="F919" s="102"/>
      <c r="G919" s="102">
        <v>300</v>
      </c>
      <c r="H919" s="102">
        <v>250</v>
      </c>
      <c r="I919" s="102"/>
      <c r="J919" s="102"/>
      <c r="K919" s="303">
        <f>SUM(C919:J919)</f>
        <v>60071</v>
      </c>
      <c r="L919" s="3"/>
      <c r="M919" s="3"/>
      <c r="N919" s="3"/>
      <c r="O919" s="3"/>
      <c r="P919" s="3"/>
      <c r="Q919" s="3"/>
      <c r="R919" s="3"/>
    </row>
    <row r="920" spans="1:18" s="11" customFormat="1" ht="14.25" customHeight="1">
      <c r="A920" s="322"/>
      <c r="B920" s="143" t="s">
        <v>448</v>
      </c>
      <c r="C920" s="107"/>
      <c r="D920" s="107"/>
      <c r="E920" s="107"/>
      <c r="F920" s="107"/>
      <c r="G920" s="107"/>
      <c r="H920" s="107"/>
      <c r="I920" s="107"/>
      <c r="J920" s="107"/>
      <c r="K920" s="303">
        <f>SUM(C920:J920)</f>
        <v>0</v>
      </c>
      <c r="L920" s="3"/>
      <c r="M920" s="3"/>
      <c r="N920" s="3"/>
      <c r="O920" s="3"/>
      <c r="P920" s="3"/>
      <c r="Q920" s="3"/>
      <c r="R920" s="3"/>
    </row>
    <row r="921" spans="1:18" s="11" customFormat="1" ht="18" customHeight="1" thickBot="1">
      <c r="A921" s="324"/>
      <c r="B921" s="329" t="s">
        <v>768</v>
      </c>
      <c r="C921" s="110">
        <f>C919+C920</f>
        <v>48970</v>
      </c>
      <c r="D921" s="110">
        <f aca="true" t="shared" si="367" ref="D921:K921">D919+D920</f>
        <v>10551</v>
      </c>
      <c r="E921" s="110">
        <f t="shared" si="367"/>
        <v>0</v>
      </c>
      <c r="F921" s="110">
        <f t="shared" si="367"/>
        <v>0</v>
      </c>
      <c r="G921" s="110">
        <f t="shared" si="367"/>
        <v>300</v>
      </c>
      <c r="H921" s="110">
        <f>H919+H920</f>
        <v>250</v>
      </c>
      <c r="I921" s="110">
        <f t="shared" si="367"/>
        <v>0</v>
      </c>
      <c r="J921" s="110">
        <f t="shared" si="367"/>
        <v>0</v>
      </c>
      <c r="K921" s="110">
        <f t="shared" si="367"/>
        <v>60071</v>
      </c>
      <c r="L921" s="3"/>
      <c r="M921" s="3"/>
      <c r="N921" s="3"/>
      <c r="O921" s="3"/>
      <c r="P921" s="3"/>
      <c r="Q921" s="3"/>
      <c r="R921" s="3"/>
    </row>
    <row r="922" spans="1:18" s="11" customFormat="1" ht="14.25" customHeight="1">
      <c r="A922" s="320"/>
      <c r="B922" s="328" t="s">
        <v>370</v>
      </c>
      <c r="C922" s="102">
        <v>10550</v>
      </c>
      <c r="D922" s="102">
        <v>3130</v>
      </c>
      <c r="E922" s="102"/>
      <c r="F922" s="102"/>
      <c r="G922" s="102"/>
      <c r="H922" s="102"/>
      <c r="I922" s="102"/>
      <c r="J922" s="102"/>
      <c r="K922" s="303">
        <f>SUM(C922:J922)</f>
        <v>13680</v>
      </c>
      <c r="L922" s="3"/>
      <c r="M922" s="3"/>
      <c r="N922" s="3"/>
      <c r="O922" s="3"/>
      <c r="P922" s="3"/>
      <c r="Q922" s="3"/>
      <c r="R922" s="3"/>
    </row>
    <row r="923" spans="1:18" s="11" customFormat="1" ht="14.25" customHeight="1">
      <c r="A923" s="322"/>
      <c r="B923" s="143" t="s">
        <v>448</v>
      </c>
      <c r="C923" s="107"/>
      <c r="D923" s="107"/>
      <c r="E923" s="107"/>
      <c r="F923" s="107"/>
      <c r="G923" s="107"/>
      <c r="H923" s="107"/>
      <c r="I923" s="107"/>
      <c r="J923" s="107"/>
      <c r="K923" s="303">
        <f>SUM(C923:J923)</f>
        <v>0</v>
      </c>
      <c r="L923" s="3"/>
      <c r="M923" s="3"/>
      <c r="N923" s="3"/>
      <c r="O923" s="3"/>
      <c r="P923" s="3"/>
      <c r="Q923" s="3"/>
      <c r="R923" s="3"/>
    </row>
    <row r="924" spans="1:18" s="11" customFormat="1" ht="14.25" customHeight="1" thickBot="1">
      <c r="A924" s="324"/>
      <c r="B924" s="329" t="s">
        <v>642</v>
      </c>
      <c r="C924" s="110">
        <f>C922+C923</f>
        <v>10550</v>
      </c>
      <c r="D924" s="110">
        <f aca="true" t="shared" si="368" ref="D924:K924">D922+D923</f>
        <v>3130</v>
      </c>
      <c r="E924" s="110">
        <f t="shared" si="368"/>
        <v>0</v>
      </c>
      <c r="F924" s="110">
        <f t="shared" si="368"/>
        <v>0</v>
      </c>
      <c r="G924" s="110">
        <f t="shared" si="368"/>
        <v>0</v>
      </c>
      <c r="H924" s="110">
        <f t="shared" si="368"/>
        <v>0</v>
      </c>
      <c r="I924" s="110">
        <f t="shared" si="368"/>
        <v>0</v>
      </c>
      <c r="J924" s="110">
        <f t="shared" si="368"/>
        <v>0</v>
      </c>
      <c r="K924" s="110">
        <f t="shared" si="368"/>
        <v>13680</v>
      </c>
      <c r="L924" s="3"/>
      <c r="M924" s="3"/>
      <c r="N924" s="3"/>
      <c r="O924" s="3"/>
      <c r="P924" s="3"/>
      <c r="Q924" s="3"/>
      <c r="R924" s="3"/>
    </row>
    <row r="925" spans="1:18" s="2" customFormat="1" ht="14.25" customHeight="1">
      <c r="A925" s="330"/>
      <c r="B925" s="331" t="s">
        <v>666</v>
      </c>
      <c r="C925" s="189">
        <v>114029</v>
      </c>
      <c r="D925" s="189">
        <v>37590</v>
      </c>
      <c r="E925" s="189"/>
      <c r="F925" s="189"/>
      <c r="G925" s="189">
        <v>400</v>
      </c>
      <c r="H925" s="189"/>
      <c r="I925" s="189"/>
      <c r="J925" s="189"/>
      <c r="K925" s="189">
        <f>SUM(C925:J925)</f>
        <v>152019</v>
      </c>
      <c r="L925" s="3"/>
      <c r="M925" s="3"/>
      <c r="N925" s="3"/>
      <c r="O925" s="3"/>
      <c r="P925" s="3"/>
      <c r="Q925" s="3"/>
      <c r="R925" s="3"/>
    </row>
    <row r="926" spans="1:18" s="11" customFormat="1" ht="14.25" customHeight="1">
      <c r="A926" s="322"/>
      <c r="B926" s="143" t="s">
        <v>448</v>
      </c>
      <c r="C926" s="107"/>
      <c r="D926" s="107"/>
      <c r="E926" s="107"/>
      <c r="F926" s="107"/>
      <c r="G926" s="107"/>
      <c r="H926" s="107"/>
      <c r="I926" s="107"/>
      <c r="J926" s="107"/>
      <c r="K926" s="102">
        <f>SUM(C926:J926)</f>
        <v>0</v>
      </c>
      <c r="L926" s="3"/>
      <c r="M926" s="3"/>
      <c r="N926" s="3"/>
      <c r="O926" s="3"/>
      <c r="P926" s="3"/>
      <c r="Q926" s="3"/>
      <c r="R926" s="3"/>
    </row>
    <row r="927" spans="1:18" s="11" customFormat="1" ht="18" customHeight="1" thickBot="1">
      <c r="A927" s="324"/>
      <c r="B927" s="329" t="s">
        <v>667</v>
      </c>
      <c r="C927" s="110">
        <f>C925+C926</f>
        <v>114029</v>
      </c>
      <c r="D927" s="110">
        <f aca="true" t="shared" si="369" ref="D927:K927">D925+D926</f>
        <v>37590</v>
      </c>
      <c r="E927" s="110">
        <f t="shared" si="369"/>
        <v>0</v>
      </c>
      <c r="F927" s="110">
        <f t="shared" si="369"/>
        <v>0</v>
      </c>
      <c r="G927" s="110">
        <f t="shared" si="369"/>
        <v>400</v>
      </c>
      <c r="H927" s="110">
        <f t="shared" si="369"/>
        <v>0</v>
      </c>
      <c r="I927" s="110">
        <f t="shared" si="369"/>
        <v>0</v>
      </c>
      <c r="J927" s="110">
        <f t="shared" si="369"/>
        <v>0</v>
      </c>
      <c r="K927" s="110">
        <f t="shared" si="369"/>
        <v>152019</v>
      </c>
      <c r="L927" s="3"/>
      <c r="M927" s="3"/>
      <c r="N927" s="3"/>
      <c r="O927" s="3"/>
      <c r="P927" s="3"/>
      <c r="Q927" s="3"/>
      <c r="R927" s="3"/>
    </row>
    <row r="928" spans="1:18" s="11" customFormat="1" ht="14.25" customHeight="1">
      <c r="A928" s="332" t="s">
        <v>83</v>
      </c>
      <c r="B928" s="321" t="s">
        <v>369</v>
      </c>
      <c r="C928" s="159">
        <f aca="true" t="shared" si="370" ref="C928:J929">C931+C934+C937</f>
        <v>31758</v>
      </c>
      <c r="D928" s="159">
        <f t="shared" si="370"/>
        <v>75300</v>
      </c>
      <c r="E928" s="159">
        <f t="shared" si="370"/>
        <v>16102</v>
      </c>
      <c r="F928" s="159">
        <f t="shared" si="370"/>
        <v>0</v>
      </c>
      <c r="G928" s="159">
        <f t="shared" si="370"/>
        <v>0</v>
      </c>
      <c r="H928" s="159">
        <f t="shared" si="370"/>
        <v>41000</v>
      </c>
      <c r="I928" s="159">
        <f t="shared" si="370"/>
        <v>80000</v>
      </c>
      <c r="J928" s="159">
        <f t="shared" si="370"/>
        <v>0</v>
      </c>
      <c r="K928" s="159">
        <f>SUM(C928:J928)</f>
        <v>244160</v>
      </c>
      <c r="L928" s="3"/>
      <c r="M928" s="3"/>
      <c r="N928" s="3"/>
      <c r="O928" s="3"/>
      <c r="P928" s="3"/>
      <c r="Q928" s="3"/>
      <c r="R928" s="3"/>
    </row>
    <row r="929" spans="1:18" s="11" customFormat="1" ht="14.25" customHeight="1">
      <c r="A929" s="333"/>
      <c r="B929" s="143" t="s">
        <v>448</v>
      </c>
      <c r="C929" s="161">
        <f t="shared" si="370"/>
        <v>0</v>
      </c>
      <c r="D929" s="161">
        <f t="shared" si="370"/>
        <v>-70000</v>
      </c>
      <c r="E929" s="161">
        <f t="shared" si="370"/>
        <v>0</v>
      </c>
      <c r="F929" s="161">
        <f t="shared" si="370"/>
        <v>0</v>
      </c>
      <c r="G929" s="161">
        <f t="shared" si="370"/>
        <v>0</v>
      </c>
      <c r="H929" s="161">
        <f t="shared" si="370"/>
        <v>2594</v>
      </c>
      <c r="I929" s="161">
        <f t="shared" si="370"/>
        <v>0</v>
      </c>
      <c r="J929" s="161">
        <f t="shared" si="370"/>
        <v>0</v>
      </c>
      <c r="K929" s="159">
        <f>SUM(C929:J929)</f>
        <v>-67406</v>
      </c>
      <c r="L929" s="3"/>
      <c r="M929" s="3"/>
      <c r="N929" s="3"/>
      <c r="O929" s="3"/>
      <c r="P929" s="3"/>
      <c r="Q929" s="3"/>
      <c r="R929" s="3"/>
    </row>
    <row r="930" spans="1:18" s="11" customFormat="1" ht="29.25" customHeight="1" thickBot="1">
      <c r="A930" s="334"/>
      <c r="B930" s="325" t="s">
        <v>643</v>
      </c>
      <c r="C930" s="163">
        <f>C928+C929</f>
        <v>31758</v>
      </c>
      <c r="D930" s="163">
        <f aca="true" t="shared" si="371" ref="D930:K930">D928+D929</f>
        <v>5300</v>
      </c>
      <c r="E930" s="163">
        <f t="shared" si="371"/>
        <v>16102</v>
      </c>
      <c r="F930" s="163">
        <f t="shared" si="371"/>
        <v>0</v>
      </c>
      <c r="G930" s="163">
        <f t="shared" si="371"/>
        <v>0</v>
      </c>
      <c r="H930" s="163">
        <f t="shared" si="371"/>
        <v>43594</v>
      </c>
      <c r="I930" s="163">
        <f t="shared" si="371"/>
        <v>80000</v>
      </c>
      <c r="J930" s="163">
        <f t="shared" si="371"/>
        <v>0</v>
      </c>
      <c r="K930" s="163">
        <f t="shared" si="371"/>
        <v>176754</v>
      </c>
      <c r="L930" s="3"/>
      <c r="M930" s="3"/>
      <c r="N930" s="3"/>
      <c r="O930" s="3"/>
      <c r="P930" s="3"/>
      <c r="Q930" s="3"/>
      <c r="R930" s="3"/>
    </row>
    <row r="931" spans="1:18" s="11" customFormat="1" ht="14.25" customHeight="1">
      <c r="A931" s="320" t="s">
        <v>83</v>
      </c>
      <c r="B931" s="335" t="s">
        <v>769</v>
      </c>
      <c r="C931" s="102"/>
      <c r="D931" s="102">
        <v>70000</v>
      </c>
      <c r="E931" s="102"/>
      <c r="F931" s="102"/>
      <c r="G931" s="102"/>
      <c r="H931" s="102"/>
      <c r="I931" s="102"/>
      <c r="J931" s="102"/>
      <c r="K931" s="303">
        <f>SUM(C931:J931)</f>
        <v>70000</v>
      </c>
      <c r="L931" s="3"/>
      <c r="M931" s="3"/>
      <c r="N931" s="3"/>
      <c r="O931" s="3"/>
      <c r="P931" s="3"/>
      <c r="Q931" s="3"/>
      <c r="R931" s="3"/>
    </row>
    <row r="932" spans="1:18" s="11" customFormat="1" ht="14.25" customHeight="1">
      <c r="A932" s="322"/>
      <c r="B932" s="143" t="s">
        <v>448</v>
      </c>
      <c r="C932" s="107"/>
      <c r="D932" s="107">
        <v>-70000</v>
      </c>
      <c r="E932" s="107"/>
      <c r="F932" s="107"/>
      <c r="G932" s="107"/>
      <c r="H932" s="107"/>
      <c r="I932" s="107"/>
      <c r="J932" s="107"/>
      <c r="K932" s="303">
        <f>SUM(C932:J932)</f>
        <v>-70000</v>
      </c>
      <c r="L932" s="3"/>
      <c r="M932" s="3"/>
      <c r="N932" s="3"/>
      <c r="O932" s="3"/>
      <c r="P932" s="3"/>
      <c r="Q932" s="3"/>
      <c r="R932" s="3"/>
    </row>
    <row r="933" spans="1:18" s="11" customFormat="1" ht="14.25" customHeight="1" thickBot="1">
      <c r="A933" s="324"/>
      <c r="B933" s="336" t="s">
        <v>770</v>
      </c>
      <c r="C933" s="110">
        <f aca="true" t="shared" si="372" ref="C933:K933">C931+C932</f>
        <v>0</v>
      </c>
      <c r="D933" s="110">
        <f t="shared" si="372"/>
        <v>0</v>
      </c>
      <c r="E933" s="110">
        <f t="shared" si="372"/>
        <v>0</v>
      </c>
      <c r="F933" s="110">
        <f t="shared" si="372"/>
        <v>0</v>
      </c>
      <c r="G933" s="110">
        <f t="shared" si="372"/>
        <v>0</v>
      </c>
      <c r="H933" s="110">
        <f t="shared" si="372"/>
        <v>0</v>
      </c>
      <c r="I933" s="110">
        <f t="shared" si="372"/>
        <v>0</v>
      </c>
      <c r="J933" s="110">
        <f t="shared" si="372"/>
        <v>0</v>
      </c>
      <c r="K933" s="110">
        <f t="shared" si="372"/>
        <v>0</v>
      </c>
      <c r="L933" s="3"/>
      <c r="M933" s="3"/>
      <c r="N933" s="3"/>
      <c r="O933" s="3"/>
      <c r="P933" s="3"/>
      <c r="Q933" s="3"/>
      <c r="R933" s="3"/>
    </row>
    <row r="934" spans="1:18" s="2" customFormat="1" ht="14.25" customHeight="1">
      <c r="A934" s="337" t="s">
        <v>83</v>
      </c>
      <c r="B934" s="335" t="s">
        <v>80</v>
      </c>
      <c r="C934" s="259"/>
      <c r="D934" s="102"/>
      <c r="E934" s="102"/>
      <c r="F934" s="102"/>
      <c r="G934" s="102"/>
      <c r="H934" s="102">
        <v>41000</v>
      </c>
      <c r="I934" s="102">
        <v>80000</v>
      </c>
      <c r="J934" s="102"/>
      <c r="K934" s="303">
        <f>SUM(C934:J934)</f>
        <v>121000</v>
      </c>
      <c r="L934" s="3"/>
      <c r="M934" s="3"/>
      <c r="N934" s="3"/>
      <c r="O934" s="3"/>
      <c r="P934" s="3"/>
      <c r="Q934" s="3"/>
      <c r="R934" s="3"/>
    </row>
    <row r="935" spans="1:18" s="11" customFormat="1" ht="14.25" customHeight="1">
      <c r="A935" s="338"/>
      <c r="B935" s="143" t="s">
        <v>448</v>
      </c>
      <c r="C935" s="145"/>
      <c r="D935" s="145"/>
      <c r="E935" s="145"/>
      <c r="F935" s="145"/>
      <c r="G935" s="145"/>
      <c r="H935" s="145">
        <v>2594</v>
      </c>
      <c r="I935" s="145"/>
      <c r="J935" s="145"/>
      <c r="K935" s="303">
        <f>SUM(C935:J935)</f>
        <v>2594</v>
      </c>
      <c r="L935" s="3"/>
      <c r="M935" s="3"/>
      <c r="N935" s="3"/>
      <c r="O935" s="3"/>
      <c r="P935" s="3"/>
      <c r="Q935" s="3"/>
      <c r="R935" s="3"/>
    </row>
    <row r="936" spans="1:18" s="11" customFormat="1" ht="28.5" customHeight="1" thickBot="1">
      <c r="A936" s="339"/>
      <c r="B936" s="336" t="s">
        <v>644</v>
      </c>
      <c r="C936" s="244">
        <f>C934+C935</f>
        <v>0</v>
      </c>
      <c r="D936" s="244">
        <f aca="true" t="shared" si="373" ref="D936:K936">D934+D935</f>
        <v>0</v>
      </c>
      <c r="E936" s="244">
        <f t="shared" si="373"/>
        <v>0</v>
      </c>
      <c r="F936" s="244">
        <f t="shared" si="373"/>
        <v>0</v>
      </c>
      <c r="G936" s="244">
        <f t="shared" si="373"/>
        <v>0</v>
      </c>
      <c r="H936" s="244">
        <f t="shared" si="373"/>
        <v>43594</v>
      </c>
      <c r="I936" s="244">
        <f t="shared" si="373"/>
        <v>80000</v>
      </c>
      <c r="J936" s="244">
        <f t="shared" si="373"/>
        <v>0</v>
      </c>
      <c r="K936" s="244">
        <f t="shared" si="373"/>
        <v>123594</v>
      </c>
      <c r="L936" s="3"/>
      <c r="M936" s="3"/>
      <c r="N936" s="3"/>
      <c r="O936" s="3"/>
      <c r="P936" s="3"/>
      <c r="Q936" s="3"/>
      <c r="R936" s="3"/>
    </row>
    <row r="937" spans="1:18" s="2" customFormat="1" ht="14.25" customHeight="1">
      <c r="A937" s="320" t="s">
        <v>83</v>
      </c>
      <c r="B937" s="335" t="s">
        <v>109</v>
      </c>
      <c r="C937" s="144">
        <v>31758</v>
      </c>
      <c r="D937" s="102">
        <v>5300</v>
      </c>
      <c r="E937" s="102">
        <v>16102</v>
      </c>
      <c r="F937" s="102"/>
      <c r="G937" s="102"/>
      <c r="H937" s="102"/>
      <c r="I937" s="102"/>
      <c r="J937" s="102"/>
      <c r="K937" s="303">
        <f>SUM(C937:J937)</f>
        <v>53160</v>
      </c>
      <c r="L937" s="3"/>
      <c r="M937" s="3"/>
      <c r="N937" s="3"/>
      <c r="O937" s="3"/>
      <c r="P937" s="3"/>
      <c r="Q937" s="3"/>
      <c r="R937" s="3"/>
    </row>
    <row r="938" spans="1:18" s="11" customFormat="1" ht="14.25" customHeight="1">
      <c r="A938" s="322"/>
      <c r="B938" s="143" t="s">
        <v>448</v>
      </c>
      <c r="C938" s="145"/>
      <c r="D938" s="107"/>
      <c r="E938" s="107"/>
      <c r="F938" s="107"/>
      <c r="G938" s="107"/>
      <c r="H938" s="107"/>
      <c r="I938" s="107"/>
      <c r="J938" s="107"/>
      <c r="K938" s="303">
        <f>SUM(C938:J938)</f>
        <v>0</v>
      </c>
      <c r="L938" s="3"/>
      <c r="M938" s="3"/>
      <c r="N938" s="3"/>
      <c r="O938" s="3"/>
      <c r="P938" s="3"/>
      <c r="Q938" s="3"/>
      <c r="R938" s="3"/>
    </row>
    <row r="939" spans="1:18" s="11" customFormat="1" ht="20.25" customHeight="1" thickBot="1">
      <c r="A939" s="324"/>
      <c r="B939" s="336" t="s">
        <v>645</v>
      </c>
      <c r="C939" s="146">
        <f>C937+C938</f>
        <v>31758</v>
      </c>
      <c r="D939" s="146">
        <f aca="true" t="shared" si="374" ref="D939:K939">D937+D938</f>
        <v>5300</v>
      </c>
      <c r="E939" s="146">
        <f t="shared" si="374"/>
        <v>16102</v>
      </c>
      <c r="F939" s="146">
        <f t="shared" si="374"/>
        <v>0</v>
      </c>
      <c r="G939" s="146">
        <f t="shared" si="374"/>
        <v>0</v>
      </c>
      <c r="H939" s="146">
        <f t="shared" si="374"/>
        <v>0</v>
      </c>
      <c r="I939" s="146">
        <f t="shared" si="374"/>
        <v>0</v>
      </c>
      <c r="J939" s="146">
        <f t="shared" si="374"/>
        <v>0</v>
      </c>
      <c r="K939" s="146">
        <f t="shared" si="374"/>
        <v>53160</v>
      </c>
      <c r="L939" s="3"/>
      <c r="M939" s="3"/>
      <c r="N939" s="3"/>
      <c r="O939" s="3"/>
      <c r="P939" s="3"/>
      <c r="Q939" s="3"/>
      <c r="R939" s="3"/>
    </row>
    <row r="940" spans="1:18" s="2" customFormat="1" ht="14.25" customHeight="1">
      <c r="A940" s="340"/>
      <c r="B940" s="341" t="s">
        <v>88</v>
      </c>
      <c r="C940" s="342">
        <f aca="true" t="shared" si="375" ref="C940:K940">C70+C76+C124+C172+C301+C340+C583+C814+C4</f>
        <v>13586057</v>
      </c>
      <c r="D940" s="342">
        <f t="shared" si="375"/>
        <v>5594466</v>
      </c>
      <c r="E940" s="342">
        <f t="shared" si="375"/>
        <v>165310</v>
      </c>
      <c r="F940" s="342">
        <f t="shared" si="375"/>
        <v>17704</v>
      </c>
      <c r="G940" s="342">
        <f t="shared" si="375"/>
        <v>1788880</v>
      </c>
      <c r="H940" s="342">
        <f t="shared" si="375"/>
        <v>954110</v>
      </c>
      <c r="I940" s="342">
        <f t="shared" si="375"/>
        <v>341468</v>
      </c>
      <c r="J940" s="342">
        <f t="shared" si="375"/>
        <v>13999</v>
      </c>
      <c r="K940" s="342">
        <f t="shared" si="375"/>
        <v>22461994</v>
      </c>
      <c r="L940" s="3"/>
      <c r="M940" s="3"/>
      <c r="N940" s="3"/>
      <c r="O940" s="3"/>
      <c r="P940" s="3"/>
      <c r="Q940" s="3"/>
      <c r="R940" s="3"/>
    </row>
    <row r="941" spans="1:18" s="11" customFormat="1" ht="14.25" customHeight="1" thickBot="1">
      <c r="A941" s="343"/>
      <c r="B941" s="344" t="s">
        <v>448</v>
      </c>
      <c r="C941" s="345">
        <f aca="true" t="shared" si="376" ref="C941:K941">C71+C77+C125+C173+C302+C341+C584+C815+C5</f>
        <v>33009</v>
      </c>
      <c r="D941" s="345">
        <f t="shared" si="376"/>
        <v>108670</v>
      </c>
      <c r="E941" s="345">
        <f t="shared" si="376"/>
        <v>20880</v>
      </c>
      <c r="F941" s="345">
        <f t="shared" si="376"/>
        <v>0</v>
      </c>
      <c r="G941" s="345">
        <f t="shared" si="376"/>
        <v>2160847</v>
      </c>
      <c r="H941" s="345">
        <f t="shared" si="376"/>
        <v>73594</v>
      </c>
      <c r="I941" s="345">
        <f t="shared" si="376"/>
        <v>11335</v>
      </c>
      <c r="J941" s="345">
        <f t="shared" si="376"/>
        <v>0</v>
      </c>
      <c r="K941" s="345">
        <f t="shared" si="376"/>
        <v>2408335</v>
      </c>
      <c r="L941" s="3"/>
      <c r="M941" s="3"/>
      <c r="N941" s="3"/>
      <c r="O941" s="3"/>
      <c r="P941" s="3"/>
      <c r="Q941" s="3"/>
      <c r="R941" s="3"/>
    </row>
    <row r="942" spans="1:18" s="11" customFormat="1" ht="14.25" customHeight="1" thickBot="1" thickTop="1">
      <c r="A942" s="346"/>
      <c r="B942" s="347" t="s">
        <v>646</v>
      </c>
      <c r="C942" s="348">
        <f>C940+C941</f>
        <v>13619066</v>
      </c>
      <c r="D942" s="348">
        <f aca="true" t="shared" si="377" ref="D942:J942">D940+D941</f>
        <v>5703136</v>
      </c>
      <c r="E942" s="348">
        <f t="shared" si="377"/>
        <v>186190</v>
      </c>
      <c r="F942" s="348">
        <f t="shared" si="377"/>
        <v>17704</v>
      </c>
      <c r="G942" s="348">
        <f t="shared" si="377"/>
        <v>3949727</v>
      </c>
      <c r="H942" s="348">
        <f t="shared" si="377"/>
        <v>1027704</v>
      </c>
      <c r="I942" s="348">
        <f t="shared" si="377"/>
        <v>352803</v>
      </c>
      <c r="J942" s="348">
        <f t="shared" si="377"/>
        <v>13999</v>
      </c>
      <c r="K942" s="348">
        <f>K940+K941</f>
        <v>24870329</v>
      </c>
      <c r="L942" s="3"/>
      <c r="M942" s="3"/>
      <c r="N942" s="3"/>
      <c r="O942" s="3"/>
      <c r="P942" s="3"/>
      <c r="Q942" s="3"/>
      <c r="R942" s="3"/>
    </row>
    <row r="943" spans="1:18" s="2" customFormat="1" ht="14.25" customHeight="1" thickTop="1">
      <c r="A943" s="25"/>
      <c r="B943" s="26"/>
      <c r="C943" s="27"/>
      <c r="D943" s="27"/>
      <c r="E943" s="28"/>
      <c r="F943" s="28"/>
      <c r="G943" s="28"/>
      <c r="H943" s="28"/>
      <c r="I943" s="28"/>
      <c r="J943" s="28"/>
      <c r="K943" s="28"/>
      <c r="L943" s="3"/>
      <c r="M943" s="3"/>
      <c r="N943" s="3"/>
      <c r="O943" s="3"/>
      <c r="P943" s="3"/>
      <c r="Q943" s="3"/>
      <c r="R943" s="3"/>
    </row>
    <row r="944" spans="1:18" s="11" customFormat="1" ht="14.25" customHeight="1">
      <c r="A944" s="25"/>
      <c r="B944" s="441" t="s">
        <v>870</v>
      </c>
      <c r="C944" s="442"/>
      <c r="D944" s="442"/>
      <c r="E944" s="442"/>
      <c r="F944" s="442"/>
      <c r="G944" s="442" t="s">
        <v>871</v>
      </c>
      <c r="H944" s="28"/>
      <c r="I944" s="28"/>
      <c r="J944" s="28"/>
      <c r="K944" s="28"/>
      <c r="L944" s="3"/>
      <c r="M944" s="3"/>
      <c r="N944" s="3"/>
      <c r="O944" s="3"/>
      <c r="P944" s="3"/>
      <c r="Q944" s="3"/>
      <c r="R944" s="3"/>
    </row>
    <row r="945" spans="1:18" s="11" customFormat="1" ht="14.25" customHeight="1">
      <c r="A945"/>
      <c r="B945"/>
      <c r="C945" s="31"/>
      <c r="D945" s="31"/>
      <c r="E945" s="31"/>
      <c r="F945" s="31"/>
      <c r="G945" s="31"/>
      <c r="H945" s="31"/>
      <c r="I945" s="31"/>
      <c r="J945" s="31"/>
      <c r="K945" s="31"/>
      <c r="L945" s="3"/>
      <c r="M945" s="3"/>
      <c r="N945" s="3"/>
      <c r="O945" s="3"/>
      <c r="P945" s="3"/>
      <c r="Q945" s="3"/>
      <c r="R945" s="3"/>
    </row>
    <row r="946" spans="1:18" s="11" customFormat="1" ht="14.25" customHeight="1">
      <c r="A946"/>
      <c r="B946"/>
      <c r="E946"/>
      <c r="F946"/>
      <c r="G946"/>
      <c r="H946"/>
      <c r="I946"/>
      <c r="J946"/>
      <c r="K946"/>
      <c r="L946" s="3"/>
      <c r="M946" s="3"/>
      <c r="N946" s="3"/>
      <c r="O946" s="3"/>
      <c r="P946" s="3"/>
      <c r="Q946" s="3"/>
      <c r="R946" s="3"/>
    </row>
    <row r="947" spans="1:18" s="11" customFormat="1" ht="14.25" customHeight="1">
      <c r="A947"/>
      <c r="B947"/>
      <c r="E947"/>
      <c r="F947"/>
      <c r="G947"/>
      <c r="H947"/>
      <c r="I947"/>
      <c r="J947"/>
      <c r="K947"/>
      <c r="L947" s="3"/>
      <c r="M947" s="3"/>
      <c r="N947" s="3"/>
      <c r="O947" s="3"/>
      <c r="P947" s="3"/>
      <c r="Q947" s="3"/>
      <c r="R947" s="3"/>
    </row>
    <row r="948" spans="1:18" s="11" customFormat="1" ht="14.25" customHeight="1">
      <c r="A948"/>
      <c r="B948"/>
      <c r="E948"/>
      <c r="F948"/>
      <c r="G948"/>
      <c r="H948"/>
      <c r="I948"/>
      <c r="J948"/>
      <c r="K948"/>
      <c r="L948" s="3"/>
      <c r="M948" s="3"/>
      <c r="N948" s="3"/>
      <c r="O948" s="3"/>
      <c r="P948" s="3"/>
      <c r="Q948" s="3"/>
      <c r="R948" s="3"/>
    </row>
    <row r="949" spans="1:18" s="11" customFormat="1" ht="14.25" customHeight="1">
      <c r="A949"/>
      <c r="B949"/>
      <c r="E949"/>
      <c r="F949"/>
      <c r="G949"/>
      <c r="H949"/>
      <c r="I949"/>
      <c r="J949"/>
      <c r="K949"/>
      <c r="L949" s="3"/>
      <c r="M949" s="3"/>
      <c r="N949" s="3"/>
      <c r="O949" s="3"/>
      <c r="P949" s="3"/>
      <c r="Q949" s="3"/>
      <c r="R949" s="3"/>
    </row>
    <row r="950" spans="1:18" s="11" customFormat="1" ht="14.25" customHeight="1">
      <c r="A950"/>
      <c r="B950"/>
      <c r="E950"/>
      <c r="F950"/>
      <c r="G950"/>
      <c r="H950"/>
      <c r="I950"/>
      <c r="J950"/>
      <c r="K950"/>
      <c r="L950" s="3"/>
      <c r="M950" s="3"/>
      <c r="N950" s="3"/>
      <c r="O950" s="3"/>
      <c r="P950" s="3"/>
      <c r="Q950" s="3"/>
      <c r="R950" s="3"/>
    </row>
    <row r="951" spans="1:18" s="11" customFormat="1" ht="14.25" customHeight="1">
      <c r="A951"/>
      <c r="B951"/>
      <c r="E951"/>
      <c r="F951"/>
      <c r="G951"/>
      <c r="H951"/>
      <c r="I951"/>
      <c r="J951"/>
      <c r="K951"/>
      <c r="L951" s="3"/>
      <c r="M951" s="3"/>
      <c r="N951" s="3"/>
      <c r="O951" s="3"/>
      <c r="P951" s="3"/>
      <c r="Q951" s="3"/>
      <c r="R951" s="3"/>
    </row>
    <row r="952" spans="1:18" s="11" customFormat="1" ht="27.75" customHeight="1">
      <c r="A952"/>
      <c r="B952"/>
      <c r="E952"/>
      <c r="F952"/>
      <c r="G952"/>
      <c r="H952"/>
      <c r="I952"/>
      <c r="J952"/>
      <c r="K952"/>
      <c r="L952" s="3"/>
      <c r="M952" s="3"/>
      <c r="N952" s="3"/>
      <c r="O952" s="3"/>
      <c r="P952" s="3"/>
      <c r="Q952" s="3"/>
      <c r="R952" s="3"/>
    </row>
    <row r="953" spans="1:18" s="11" customFormat="1" ht="20.25" customHeight="1">
      <c r="A953"/>
      <c r="B953"/>
      <c r="E953"/>
      <c r="F953"/>
      <c r="G953"/>
      <c r="H953"/>
      <c r="I953"/>
      <c r="J953"/>
      <c r="K953"/>
      <c r="L953" s="3"/>
      <c r="M953" s="3"/>
      <c r="N953" s="3"/>
      <c r="O953" s="3"/>
      <c r="P953" s="3"/>
      <c r="Q953" s="3"/>
      <c r="R953" s="3"/>
    </row>
    <row r="954" spans="1:18" s="11" customFormat="1" ht="27.75" customHeight="1">
      <c r="A954"/>
      <c r="B954"/>
      <c r="E954"/>
      <c r="F954"/>
      <c r="G954"/>
      <c r="H954"/>
      <c r="I954"/>
      <c r="J954"/>
      <c r="K954"/>
      <c r="L954" s="3"/>
      <c r="M954" s="3"/>
      <c r="N954" s="3"/>
      <c r="O954" s="3"/>
      <c r="P954" s="3"/>
      <c r="Q954" s="3"/>
      <c r="R954" s="3"/>
    </row>
    <row r="955" spans="12:18" ht="14.25" customHeight="1">
      <c r="L955" s="3"/>
      <c r="M955" s="3"/>
      <c r="N955" s="3"/>
      <c r="O955" s="3"/>
      <c r="P955" s="3"/>
      <c r="Q955" s="3"/>
      <c r="R955" s="3"/>
    </row>
    <row r="956" spans="1:18" s="11" customFormat="1" ht="14.25" customHeight="1">
      <c r="A956"/>
      <c r="B956"/>
      <c r="E956"/>
      <c r="F956"/>
      <c r="G956"/>
      <c r="H956"/>
      <c r="I956"/>
      <c r="J956"/>
      <c r="K956"/>
      <c r="L956" s="3"/>
      <c r="M956" s="3"/>
      <c r="N956" s="3"/>
      <c r="O956" s="3"/>
      <c r="P956" s="3"/>
      <c r="Q956" s="3"/>
      <c r="R956" s="3"/>
    </row>
    <row r="957" spans="1:18" s="11" customFormat="1" ht="30" customHeight="1">
      <c r="A957"/>
      <c r="B957"/>
      <c r="E957"/>
      <c r="F957"/>
      <c r="G957"/>
      <c r="H957"/>
      <c r="I957"/>
      <c r="J957"/>
      <c r="K957"/>
      <c r="L957" s="3"/>
      <c r="M957" s="3"/>
      <c r="N957" s="3"/>
      <c r="O957" s="3"/>
      <c r="P957" s="3"/>
      <c r="Q957" s="3"/>
      <c r="R957" s="3"/>
    </row>
    <row r="958" spans="12:18" ht="29.25" customHeight="1">
      <c r="L958" s="3"/>
      <c r="M958" s="3"/>
      <c r="N958" s="3"/>
      <c r="O958" s="3"/>
      <c r="P958" s="3"/>
      <c r="Q958" s="3"/>
      <c r="R958" s="3"/>
    </row>
    <row r="959" spans="1:18" s="11" customFormat="1" ht="18" customHeight="1">
      <c r="A959"/>
      <c r="B959"/>
      <c r="E959"/>
      <c r="F959"/>
      <c r="G959"/>
      <c r="H959"/>
      <c r="I959"/>
      <c r="J959"/>
      <c r="K959"/>
      <c r="L959" s="3"/>
      <c r="M959" s="3"/>
      <c r="N959" s="3"/>
      <c r="O959" s="3"/>
      <c r="P959" s="3"/>
      <c r="Q959" s="3"/>
      <c r="R959" s="3"/>
    </row>
    <row r="960" spans="1:18" s="11" customFormat="1" ht="29.25" customHeight="1">
      <c r="A960"/>
      <c r="B960"/>
      <c r="E960"/>
      <c r="F960"/>
      <c r="G960"/>
      <c r="H960"/>
      <c r="I960"/>
      <c r="J960"/>
      <c r="K960"/>
      <c r="L960" s="3"/>
      <c r="M960" s="3"/>
      <c r="N960" s="3"/>
      <c r="O960" s="3"/>
      <c r="P960" s="3"/>
      <c r="Q960" s="3"/>
      <c r="R960" s="3"/>
    </row>
    <row r="961" spans="12:18" ht="14.25" customHeight="1">
      <c r="L961" s="3"/>
      <c r="M961" s="3"/>
      <c r="N961" s="3"/>
      <c r="O961" s="3"/>
      <c r="P961" s="3"/>
      <c r="Q961" s="3"/>
      <c r="R961" s="3"/>
    </row>
    <row r="962" spans="1:18" s="11" customFormat="1" ht="14.25" customHeight="1">
      <c r="A962"/>
      <c r="B962"/>
      <c r="E962"/>
      <c r="F962"/>
      <c r="G962"/>
      <c r="H962"/>
      <c r="I962"/>
      <c r="J962"/>
      <c r="K962"/>
      <c r="L962" s="3"/>
      <c r="M962" s="3"/>
      <c r="N962" s="3"/>
      <c r="O962" s="3"/>
      <c r="P962" s="3"/>
      <c r="Q962" s="3"/>
      <c r="R962" s="3"/>
    </row>
    <row r="963" spans="1:18" s="11" customFormat="1" ht="26.25" customHeight="1">
      <c r="A963"/>
      <c r="B963"/>
      <c r="E963"/>
      <c r="F963"/>
      <c r="G963"/>
      <c r="H963"/>
      <c r="I963"/>
      <c r="J963"/>
      <c r="K963"/>
      <c r="L963" s="3"/>
      <c r="M963" s="3"/>
      <c r="N963" s="3"/>
      <c r="O963" s="3"/>
      <c r="P963" s="3"/>
      <c r="Q963" s="3"/>
      <c r="R963" s="3"/>
    </row>
    <row r="964" spans="1:18" s="1" customFormat="1" ht="15">
      <c r="A964"/>
      <c r="B964"/>
      <c r="C964" s="11"/>
      <c r="D964" s="11"/>
      <c r="E964"/>
      <c r="F964"/>
      <c r="G964"/>
      <c r="H964"/>
      <c r="I964"/>
      <c r="J964"/>
      <c r="K964"/>
      <c r="L964" s="4"/>
      <c r="M964" s="4"/>
      <c r="N964" s="4"/>
      <c r="O964" s="4"/>
      <c r="P964" s="4"/>
      <c r="Q964" s="4"/>
      <c r="R964" s="4"/>
    </row>
    <row r="965" spans="1:18" s="1" customFormat="1" ht="15">
      <c r="A965"/>
      <c r="B965"/>
      <c r="C965" s="11"/>
      <c r="D965" s="11"/>
      <c r="E965"/>
      <c r="F965"/>
      <c r="G965"/>
      <c r="H965"/>
      <c r="I965"/>
      <c r="J965"/>
      <c r="K965"/>
      <c r="L965" s="4"/>
      <c r="M965" s="4"/>
      <c r="N965" s="4"/>
      <c r="O965" s="4"/>
      <c r="P965" s="4"/>
      <c r="Q965" s="4"/>
      <c r="R965" s="4"/>
    </row>
    <row r="966" spans="1:18" s="1" customFormat="1" ht="15">
      <c r="A966"/>
      <c r="B966"/>
      <c r="C966" s="11"/>
      <c r="D966" s="11"/>
      <c r="E966"/>
      <c r="F966"/>
      <c r="G966"/>
      <c r="H966"/>
      <c r="I966"/>
      <c r="J966"/>
      <c r="K966"/>
      <c r="L966" s="4"/>
      <c r="M966" s="4"/>
      <c r="N966" s="4"/>
      <c r="O966" s="4"/>
      <c r="P966" s="4"/>
      <c r="Q966" s="4"/>
      <c r="R966" s="4"/>
    </row>
    <row r="967" spans="1:18" s="1" customFormat="1" ht="15">
      <c r="A967"/>
      <c r="B967"/>
      <c r="C967" s="11"/>
      <c r="D967" s="11"/>
      <c r="E967"/>
      <c r="F967"/>
      <c r="G967"/>
      <c r="H967"/>
      <c r="I967"/>
      <c r="J967"/>
      <c r="K967"/>
      <c r="L967" s="4"/>
      <c r="M967" s="4"/>
      <c r="N967" s="4"/>
      <c r="O967" s="4"/>
      <c r="P967" s="4"/>
      <c r="Q967" s="4"/>
      <c r="R967" s="4"/>
    </row>
    <row r="968" spans="1:18" s="1" customFormat="1" ht="15">
      <c r="A968"/>
      <c r="B968"/>
      <c r="C968" s="11"/>
      <c r="D968" s="11"/>
      <c r="E968"/>
      <c r="F968"/>
      <c r="G968"/>
      <c r="H968"/>
      <c r="I968"/>
      <c r="J968"/>
      <c r="K968"/>
      <c r="L968" s="4"/>
      <c r="M968" s="4"/>
      <c r="N968" s="4"/>
      <c r="O968" s="4"/>
      <c r="P968" s="4"/>
      <c r="Q968" s="4"/>
      <c r="R968" s="4"/>
    </row>
    <row r="969" ht="13.5" customHeight="1"/>
    <row r="970" ht="14.25" customHeight="1"/>
    <row r="971" ht="15" customHeight="1"/>
    <row r="972" ht="15" customHeight="1"/>
    <row r="973" ht="18" customHeight="1"/>
    <row r="974" ht="24.75" customHeight="1"/>
    <row r="975" ht="17.25" customHeight="1"/>
    <row r="976" ht="21" customHeight="1"/>
    <row r="977" ht="18" customHeight="1"/>
    <row r="978" ht="21" customHeight="1"/>
    <row r="979" ht="23.25" customHeight="1"/>
    <row r="980" ht="20.25" customHeight="1"/>
    <row r="981" ht="21" customHeight="1"/>
    <row r="982" ht="18.75" customHeight="1"/>
    <row r="984" ht="14.25" customHeight="1"/>
    <row r="987" ht="17.25" customHeight="1"/>
  </sheetData>
  <sheetProtection/>
  <mergeCells count="3">
    <mergeCell ref="A2:K2"/>
    <mergeCell ref="A3:B3"/>
    <mergeCell ref="B1:K1"/>
  </mergeCells>
  <printOptions/>
  <pageMargins left="0.6299212598425197" right="0.11811023622047245" top="0.15748031496062992" bottom="0.1968503937007874" header="0.1968503937007874" footer="0.15748031496062992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94">
      <selection activeCell="A117" sqref="A117"/>
    </sheetView>
  </sheetViews>
  <sheetFormatPr defaultColWidth="9.140625" defaultRowHeight="15"/>
  <cols>
    <col min="1" max="1" width="8.7109375" style="13" customWidth="1"/>
    <col min="2" max="2" width="53.140625" style="13" customWidth="1"/>
    <col min="3" max="3" width="12.28125" style="13" customWidth="1"/>
    <col min="4" max="4" width="10.57421875" style="13" customWidth="1"/>
    <col min="5" max="5" width="12.421875" style="13" customWidth="1"/>
    <col min="6" max="16384" width="9.140625" style="13" customWidth="1"/>
  </cols>
  <sheetData>
    <row r="1" spans="1:6" ht="15">
      <c r="A1" s="20"/>
      <c r="B1" s="431" t="s">
        <v>868</v>
      </c>
      <c r="C1" s="432"/>
      <c r="D1" s="433"/>
      <c r="E1" s="433"/>
      <c r="F1" s="19"/>
    </row>
    <row r="2" spans="1:6" ht="14.25">
      <c r="A2" s="349"/>
      <c r="B2" s="426" t="s">
        <v>800</v>
      </c>
      <c r="C2" s="350"/>
      <c r="D2" s="349"/>
      <c r="E2" s="349"/>
      <c r="F2" s="19"/>
    </row>
    <row r="3" spans="1:6" ht="12.75">
      <c r="A3" s="349"/>
      <c r="B3" s="349"/>
      <c r="C3" s="349"/>
      <c r="D3" s="349"/>
      <c r="E3" s="349"/>
      <c r="F3" s="19"/>
    </row>
    <row r="4" spans="1:6" ht="63" customHeight="1">
      <c r="A4" s="351" t="s">
        <v>380</v>
      </c>
      <c r="B4" s="352" t="s">
        <v>381</v>
      </c>
      <c r="C4" s="351" t="s">
        <v>801</v>
      </c>
      <c r="D4" s="353" t="s">
        <v>647</v>
      </c>
      <c r="E4" s="354" t="s">
        <v>802</v>
      </c>
      <c r="F4" s="17"/>
    </row>
    <row r="5" spans="1:6" ht="16.5" customHeight="1">
      <c r="A5" s="355"/>
      <c r="B5" s="356" t="s">
        <v>382</v>
      </c>
      <c r="C5" s="357">
        <f>C6+C10</f>
        <v>749271</v>
      </c>
      <c r="D5" s="358">
        <f>D6+D10</f>
        <v>0</v>
      </c>
      <c r="E5" s="357">
        <f>D5+C5</f>
        <v>749271</v>
      </c>
      <c r="F5" s="18"/>
    </row>
    <row r="6" spans="1:6" ht="16.5" customHeight="1">
      <c r="A6" s="355" t="s">
        <v>159</v>
      </c>
      <c r="B6" s="356" t="s">
        <v>383</v>
      </c>
      <c r="C6" s="359">
        <f aca="true" t="shared" si="0" ref="C6:D8">C7</f>
        <v>90000</v>
      </c>
      <c r="D6" s="358">
        <f t="shared" si="0"/>
        <v>0</v>
      </c>
      <c r="E6" s="358">
        <f aca="true" t="shared" si="1" ref="E6:E70">D6+C6</f>
        <v>90000</v>
      </c>
      <c r="F6" s="18"/>
    </row>
    <row r="7" spans="1:6" ht="16.5" customHeight="1">
      <c r="A7" s="360" t="s">
        <v>177</v>
      </c>
      <c r="B7" s="361" t="s">
        <v>178</v>
      </c>
      <c r="C7" s="358">
        <f t="shared" si="0"/>
        <v>90000</v>
      </c>
      <c r="D7" s="358">
        <f t="shared" si="0"/>
        <v>0</v>
      </c>
      <c r="E7" s="358">
        <f t="shared" si="1"/>
        <v>90000</v>
      </c>
      <c r="F7" s="18"/>
    </row>
    <row r="8" spans="1:6" ht="16.5" customHeight="1">
      <c r="A8" s="362" t="s">
        <v>384</v>
      </c>
      <c r="B8" s="363" t="s">
        <v>385</v>
      </c>
      <c r="C8" s="358">
        <f t="shared" si="0"/>
        <v>90000</v>
      </c>
      <c r="D8" s="358">
        <f t="shared" si="0"/>
        <v>0</v>
      </c>
      <c r="E8" s="358">
        <f t="shared" si="1"/>
        <v>90000</v>
      </c>
      <c r="F8" s="18"/>
    </row>
    <row r="9" spans="1:6" ht="16.5" customHeight="1">
      <c r="A9" s="364" t="s">
        <v>386</v>
      </c>
      <c r="B9" s="365" t="s">
        <v>387</v>
      </c>
      <c r="C9" s="366">
        <v>90000</v>
      </c>
      <c r="D9" s="367"/>
      <c r="E9" s="366">
        <f t="shared" si="1"/>
        <v>90000</v>
      </c>
      <c r="F9" s="19"/>
    </row>
    <row r="10" spans="1:6" ht="16.5" customHeight="1">
      <c r="A10" s="361" t="s">
        <v>203</v>
      </c>
      <c r="B10" s="368" t="s">
        <v>388</v>
      </c>
      <c r="C10" s="358">
        <v>659271</v>
      </c>
      <c r="D10" s="358">
        <f>D11</f>
        <v>0</v>
      </c>
      <c r="E10" s="358">
        <f t="shared" si="1"/>
        <v>659271</v>
      </c>
      <c r="F10" s="18"/>
    </row>
    <row r="11" spans="1:6" ht="16.5" customHeight="1">
      <c r="A11" s="361" t="s">
        <v>205</v>
      </c>
      <c r="B11" s="368" t="s">
        <v>206</v>
      </c>
      <c r="C11" s="358">
        <v>659271</v>
      </c>
      <c r="D11" s="358">
        <f>D12</f>
        <v>0</v>
      </c>
      <c r="E11" s="358">
        <f t="shared" si="1"/>
        <v>659271</v>
      </c>
      <c r="F11" s="18"/>
    </row>
    <row r="12" spans="1:6" ht="16.5" customHeight="1">
      <c r="A12" s="362" t="s">
        <v>389</v>
      </c>
      <c r="B12" s="369" t="s">
        <v>390</v>
      </c>
      <c r="C12" s="367">
        <v>659271</v>
      </c>
      <c r="D12" s="358">
        <f>D13</f>
        <v>0</v>
      </c>
      <c r="E12" s="367">
        <f t="shared" si="1"/>
        <v>659271</v>
      </c>
      <c r="F12" s="18"/>
    </row>
    <row r="13" spans="1:6" ht="30.75" customHeight="1">
      <c r="A13" s="364" t="s">
        <v>207</v>
      </c>
      <c r="B13" s="370" t="s">
        <v>391</v>
      </c>
      <c r="C13" s="366">
        <v>659271</v>
      </c>
      <c r="D13" s="358"/>
      <c r="E13" s="367">
        <f t="shared" si="1"/>
        <v>659271</v>
      </c>
      <c r="F13" s="18"/>
    </row>
    <row r="14" spans="1:6" ht="16.5" customHeight="1">
      <c r="A14" s="360"/>
      <c r="B14" s="354" t="s">
        <v>88</v>
      </c>
      <c r="C14" s="357">
        <f>C15</f>
        <v>1283766</v>
      </c>
      <c r="D14" s="357">
        <f>D15</f>
        <v>0</v>
      </c>
      <c r="E14" s="357">
        <f t="shared" si="1"/>
        <v>1283766</v>
      </c>
      <c r="F14" s="18"/>
    </row>
    <row r="15" spans="1:6" ht="16.5" customHeight="1">
      <c r="A15" s="360"/>
      <c r="B15" s="354" t="s">
        <v>392</v>
      </c>
      <c r="C15" s="358">
        <f>C16+C59</f>
        <v>1283766</v>
      </c>
      <c r="D15" s="358">
        <f>D16+D59</f>
        <v>0</v>
      </c>
      <c r="E15" s="358">
        <f t="shared" si="1"/>
        <v>1283766</v>
      </c>
      <c r="F15" s="18"/>
    </row>
    <row r="16" spans="1:5" ht="16.5" customHeight="1">
      <c r="A16" s="372" t="s">
        <v>324</v>
      </c>
      <c r="B16" s="372" t="s">
        <v>393</v>
      </c>
      <c r="C16" s="112">
        <f>C17+C20+C23+C26+C28+C31+C34+C37+C40+C43+C46+C48+C50+C52+C55</f>
        <v>1011864</v>
      </c>
      <c r="D16" s="112">
        <f>D17+D20+D23+D26+D28+D31+D34+D37+D40+D43+D46+D48+D50+D52+D55</f>
        <v>0</v>
      </c>
      <c r="E16" s="371">
        <f t="shared" si="1"/>
        <v>1011864</v>
      </c>
    </row>
    <row r="17" spans="1:5" ht="16.5" customHeight="1">
      <c r="A17" s="373"/>
      <c r="B17" s="374" t="s">
        <v>394</v>
      </c>
      <c r="C17" s="375">
        <f>C18+C19</f>
        <v>77218</v>
      </c>
      <c r="D17" s="112">
        <f>D18+D19</f>
        <v>0</v>
      </c>
      <c r="E17" s="375">
        <f t="shared" si="1"/>
        <v>77218</v>
      </c>
    </row>
    <row r="18" spans="1:5" ht="16.5" customHeight="1">
      <c r="A18" s="373"/>
      <c r="B18" s="376" t="s">
        <v>395</v>
      </c>
      <c r="C18" s="367">
        <v>9000</v>
      </c>
      <c r="D18" s="112"/>
      <c r="E18" s="367">
        <f t="shared" si="1"/>
        <v>9000</v>
      </c>
    </row>
    <row r="19" spans="1:5" ht="16.5" customHeight="1">
      <c r="A19" s="373"/>
      <c r="B19" s="376" t="s">
        <v>396</v>
      </c>
      <c r="C19" s="367">
        <v>68218</v>
      </c>
      <c r="D19" s="112"/>
      <c r="E19" s="367">
        <f t="shared" si="1"/>
        <v>68218</v>
      </c>
    </row>
    <row r="20" spans="1:5" ht="16.5" customHeight="1">
      <c r="A20" s="373"/>
      <c r="B20" s="374" t="s">
        <v>397</v>
      </c>
      <c r="C20" s="375">
        <f>C21+C22</f>
        <v>32143</v>
      </c>
      <c r="D20" s="112">
        <f>D21+D22</f>
        <v>0</v>
      </c>
      <c r="E20" s="375">
        <f t="shared" si="1"/>
        <v>32143</v>
      </c>
    </row>
    <row r="21" spans="1:5" ht="16.5" customHeight="1">
      <c r="A21" s="373"/>
      <c r="B21" s="376" t="s">
        <v>395</v>
      </c>
      <c r="C21" s="367">
        <v>7000</v>
      </c>
      <c r="D21" s="112"/>
      <c r="E21" s="367">
        <f t="shared" si="1"/>
        <v>7000</v>
      </c>
    </row>
    <row r="22" spans="1:5" ht="16.5" customHeight="1">
      <c r="A22" s="373"/>
      <c r="B22" s="376" t="s">
        <v>396</v>
      </c>
      <c r="C22" s="367">
        <v>25143</v>
      </c>
      <c r="D22" s="112"/>
      <c r="E22" s="367">
        <f t="shared" si="1"/>
        <v>25143</v>
      </c>
    </row>
    <row r="23" spans="1:5" ht="16.5" customHeight="1">
      <c r="A23" s="373"/>
      <c r="B23" s="374" t="s">
        <v>398</v>
      </c>
      <c r="C23" s="375">
        <f>C24+C25</f>
        <v>15305</v>
      </c>
      <c r="D23" s="112">
        <f>D24+D25</f>
        <v>0</v>
      </c>
      <c r="E23" s="375">
        <f t="shared" si="1"/>
        <v>15305</v>
      </c>
    </row>
    <row r="24" spans="1:5" ht="16.5" customHeight="1">
      <c r="A24" s="373"/>
      <c r="B24" s="376" t="s">
        <v>395</v>
      </c>
      <c r="C24" s="367">
        <v>1000</v>
      </c>
      <c r="D24" s="112"/>
      <c r="E24" s="367">
        <f t="shared" si="1"/>
        <v>1000</v>
      </c>
    </row>
    <row r="25" spans="1:5" ht="16.5" customHeight="1">
      <c r="A25" s="373"/>
      <c r="B25" s="376" t="s">
        <v>396</v>
      </c>
      <c r="C25" s="367">
        <v>14305</v>
      </c>
      <c r="D25" s="112"/>
      <c r="E25" s="367">
        <f t="shared" si="1"/>
        <v>14305</v>
      </c>
    </row>
    <row r="26" spans="1:5" ht="16.5" customHeight="1">
      <c r="A26" s="373"/>
      <c r="B26" s="374" t="s">
        <v>399</v>
      </c>
      <c r="C26" s="375">
        <f>C27</f>
        <v>24454</v>
      </c>
      <c r="D26" s="112">
        <v>0</v>
      </c>
      <c r="E26" s="375">
        <f t="shared" si="1"/>
        <v>24454</v>
      </c>
    </row>
    <row r="27" spans="1:5" ht="16.5" customHeight="1">
      <c r="A27" s="373"/>
      <c r="B27" s="376" t="s">
        <v>396</v>
      </c>
      <c r="C27" s="367">
        <v>24454</v>
      </c>
      <c r="D27" s="112"/>
      <c r="E27" s="367">
        <f t="shared" si="1"/>
        <v>24454</v>
      </c>
    </row>
    <row r="28" spans="1:5" ht="16.5" customHeight="1">
      <c r="A28" s="373"/>
      <c r="B28" s="374" t="s">
        <v>400</v>
      </c>
      <c r="C28" s="375">
        <f>C29+C30</f>
        <v>31061</v>
      </c>
      <c r="D28" s="112">
        <f>D29+D30</f>
        <v>0</v>
      </c>
      <c r="E28" s="375">
        <f t="shared" si="1"/>
        <v>31061</v>
      </c>
    </row>
    <row r="29" spans="1:5" ht="16.5" customHeight="1">
      <c r="A29" s="373"/>
      <c r="B29" s="376" t="s">
        <v>395</v>
      </c>
      <c r="C29" s="367">
        <v>2243</v>
      </c>
      <c r="D29" s="112"/>
      <c r="E29" s="367">
        <f t="shared" si="1"/>
        <v>2243</v>
      </c>
    </row>
    <row r="30" spans="1:5" ht="16.5" customHeight="1">
      <c r="A30" s="373"/>
      <c r="B30" s="376" t="s">
        <v>396</v>
      </c>
      <c r="C30" s="367">
        <v>28818</v>
      </c>
      <c r="D30" s="112"/>
      <c r="E30" s="367">
        <f t="shared" si="1"/>
        <v>28818</v>
      </c>
    </row>
    <row r="31" spans="1:5" ht="16.5" customHeight="1">
      <c r="A31" s="373"/>
      <c r="B31" s="374" t="s">
        <v>401</v>
      </c>
      <c r="C31" s="375">
        <f>C32+C33</f>
        <v>51897</v>
      </c>
      <c r="D31" s="112">
        <f>D32+D33</f>
        <v>0</v>
      </c>
      <c r="E31" s="375">
        <f t="shared" si="1"/>
        <v>51897</v>
      </c>
    </row>
    <row r="32" spans="1:5" ht="16.5" customHeight="1">
      <c r="A32" s="373"/>
      <c r="B32" s="376" t="s">
        <v>395</v>
      </c>
      <c r="C32" s="367">
        <v>10300</v>
      </c>
      <c r="D32" s="112"/>
      <c r="E32" s="367">
        <f t="shared" si="1"/>
        <v>10300</v>
      </c>
    </row>
    <row r="33" spans="1:5" ht="16.5" customHeight="1">
      <c r="A33" s="373"/>
      <c r="B33" s="376" t="s">
        <v>396</v>
      </c>
      <c r="C33" s="367">
        <v>41597</v>
      </c>
      <c r="D33" s="112"/>
      <c r="E33" s="367">
        <f t="shared" si="1"/>
        <v>41597</v>
      </c>
    </row>
    <row r="34" spans="1:5" ht="16.5" customHeight="1">
      <c r="A34" s="373"/>
      <c r="B34" s="374" t="s">
        <v>402</v>
      </c>
      <c r="C34" s="375">
        <f>C35+C36</f>
        <v>32269</v>
      </c>
      <c r="D34" s="112">
        <f>D35+D36</f>
        <v>0</v>
      </c>
      <c r="E34" s="375">
        <f t="shared" si="1"/>
        <v>32269</v>
      </c>
    </row>
    <row r="35" spans="1:5" ht="16.5" customHeight="1">
      <c r="A35" s="373"/>
      <c r="B35" s="376" t="s">
        <v>395</v>
      </c>
      <c r="C35" s="367">
        <v>6175</v>
      </c>
      <c r="D35" s="112"/>
      <c r="E35" s="367">
        <f t="shared" si="1"/>
        <v>6175</v>
      </c>
    </row>
    <row r="36" spans="1:5" ht="16.5" customHeight="1">
      <c r="A36" s="373"/>
      <c r="B36" s="376" t="s">
        <v>396</v>
      </c>
      <c r="C36" s="367">
        <v>26094</v>
      </c>
      <c r="D36" s="112"/>
      <c r="E36" s="367">
        <f t="shared" si="1"/>
        <v>26094</v>
      </c>
    </row>
    <row r="37" spans="1:5" ht="16.5" customHeight="1">
      <c r="A37" s="373"/>
      <c r="B37" s="374" t="s">
        <v>403</v>
      </c>
      <c r="C37" s="375">
        <f>C38+C39</f>
        <v>24224</v>
      </c>
      <c r="D37" s="112">
        <f>D38+D39</f>
        <v>0</v>
      </c>
      <c r="E37" s="375">
        <f t="shared" si="1"/>
        <v>24224</v>
      </c>
    </row>
    <row r="38" spans="1:5" ht="16.5" customHeight="1">
      <c r="A38" s="373"/>
      <c r="B38" s="376" t="s">
        <v>395</v>
      </c>
      <c r="C38" s="367">
        <v>7600</v>
      </c>
      <c r="D38" s="112"/>
      <c r="E38" s="367">
        <f t="shared" si="1"/>
        <v>7600</v>
      </c>
    </row>
    <row r="39" spans="1:5" ht="16.5" customHeight="1">
      <c r="A39" s="373"/>
      <c r="B39" s="376" t="s">
        <v>396</v>
      </c>
      <c r="C39" s="367">
        <v>16624</v>
      </c>
      <c r="D39" s="112"/>
      <c r="E39" s="367">
        <f t="shared" si="1"/>
        <v>16624</v>
      </c>
    </row>
    <row r="40" spans="1:5" ht="16.5" customHeight="1">
      <c r="A40" s="373"/>
      <c r="B40" s="374" t="s">
        <v>404</v>
      </c>
      <c r="C40" s="375">
        <f>C41+C42</f>
        <v>15251</v>
      </c>
      <c r="D40" s="375">
        <f>D41+D42</f>
        <v>0</v>
      </c>
      <c r="E40" s="375">
        <f t="shared" si="1"/>
        <v>15251</v>
      </c>
    </row>
    <row r="41" spans="1:5" ht="16.5" customHeight="1">
      <c r="A41" s="373"/>
      <c r="B41" s="376" t="s">
        <v>395</v>
      </c>
      <c r="C41" s="381">
        <v>400</v>
      </c>
      <c r="D41" s="112"/>
      <c r="E41" s="375">
        <f t="shared" si="1"/>
        <v>400</v>
      </c>
    </row>
    <row r="42" spans="1:5" ht="16.5" customHeight="1">
      <c r="A42" s="373"/>
      <c r="B42" s="376" t="s">
        <v>396</v>
      </c>
      <c r="C42" s="367">
        <v>14851</v>
      </c>
      <c r="D42" s="112"/>
      <c r="E42" s="367">
        <f t="shared" si="1"/>
        <v>14851</v>
      </c>
    </row>
    <row r="43" spans="1:5" ht="16.5" customHeight="1">
      <c r="A43" s="373"/>
      <c r="B43" s="374" t="s">
        <v>405</v>
      </c>
      <c r="C43" s="375">
        <f>C44+C45</f>
        <v>64179</v>
      </c>
      <c r="D43" s="112">
        <f>D44+D45</f>
        <v>0</v>
      </c>
      <c r="E43" s="375">
        <f t="shared" si="1"/>
        <v>64179</v>
      </c>
    </row>
    <row r="44" spans="1:5" ht="16.5" customHeight="1">
      <c r="A44" s="373"/>
      <c r="B44" s="376" t="s">
        <v>395</v>
      </c>
      <c r="C44" s="367">
        <v>600</v>
      </c>
      <c r="D44" s="112"/>
      <c r="E44" s="367">
        <f t="shared" si="1"/>
        <v>600</v>
      </c>
    </row>
    <row r="45" spans="1:5" ht="16.5" customHeight="1">
      <c r="A45" s="373"/>
      <c r="B45" s="376" t="s">
        <v>396</v>
      </c>
      <c r="C45" s="367">
        <v>63579</v>
      </c>
      <c r="D45" s="112"/>
      <c r="E45" s="367">
        <f t="shared" si="1"/>
        <v>63579</v>
      </c>
    </row>
    <row r="46" spans="1:5" ht="16.5" customHeight="1">
      <c r="A46" s="373"/>
      <c r="B46" s="374" t="s">
        <v>406</v>
      </c>
      <c r="C46" s="375">
        <f>C47</f>
        <v>49502</v>
      </c>
      <c r="D46" s="112">
        <f>D47</f>
        <v>0</v>
      </c>
      <c r="E46" s="375">
        <f t="shared" si="1"/>
        <v>49502</v>
      </c>
    </row>
    <row r="47" spans="1:5" ht="16.5" customHeight="1">
      <c r="A47" s="373"/>
      <c r="B47" s="376" t="s">
        <v>396</v>
      </c>
      <c r="C47" s="367">
        <v>49502</v>
      </c>
      <c r="D47" s="112"/>
      <c r="E47" s="367">
        <f t="shared" si="1"/>
        <v>49502</v>
      </c>
    </row>
    <row r="48" spans="1:5" ht="16.5" customHeight="1">
      <c r="A48" s="373"/>
      <c r="B48" s="374" t="s">
        <v>407</v>
      </c>
      <c r="C48" s="375">
        <f>C49</f>
        <v>41014</v>
      </c>
      <c r="D48" s="112">
        <f>D49</f>
        <v>0</v>
      </c>
      <c r="E48" s="375">
        <f t="shared" si="1"/>
        <v>41014</v>
      </c>
    </row>
    <row r="49" spans="1:5" ht="16.5" customHeight="1">
      <c r="A49" s="373"/>
      <c r="B49" s="376" t="s">
        <v>396</v>
      </c>
      <c r="C49" s="367">
        <v>41014</v>
      </c>
      <c r="D49" s="112"/>
      <c r="E49" s="367">
        <f t="shared" si="1"/>
        <v>41014</v>
      </c>
    </row>
    <row r="50" spans="1:5" ht="16.5" customHeight="1">
      <c r="A50" s="373"/>
      <c r="B50" s="374" t="s">
        <v>408</v>
      </c>
      <c r="C50" s="375">
        <f>C51</f>
        <v>30473</v>
      </c>
      <c r="D50" s="112">
        <f>D51</f>
        <v>0</v>
      </c>
      <c r="E50" s="375">
        <f t="shared" si="1"/>
        <v>30473</v>
      </c>
    </row>
    <row r="51" spans="1:5" ht="16.5" customHeight="1">
      <c r="A51" s="373"/>
      <c r="B51" s="376" t="s">
        <v>396</v>
      </c>
      <c r="C51" s="367">
        <v>30473</v>
      </c>
      <c r="D51" s="112"/>
      <c r="E51" s="367">
        <f t="shared" si="1"/>
        <v>30473</v>
      </c>
    </row>
    <row r="52" spans="1:5" ht="16.5" customHeight="1">
      <c r="A52" s="373"/>
      <c r="B52" s="374" t="s">
        <v>409</v>
      </c>
      <c r="C52" s="375">
        <f>C53+C54</f>
        <v>341080</v>
      </c>
      <c r="D52" s="112">
        <f>D53+D54</f>
        <v>0</v>
      </c>
      <c r="E52" s="375">
        <f t="shared" si="1"/>
        <v>341080</v>
      </c>
    </row>
    <row r="53" spans="1:5" ht="16.5" customHeight="1">
      <c r="A53" s="373"/>
      <c r="B53" s="376" t="s">
        <v>396</v>
      </c>
      <c r="C53" s="367">
        <v>226380</v>
      </c>
      <c r="D53" s="112"/>
      <c r="E53" s="367">
        <f t="shared" si="1"/>
        <v>226380</v>
      </c>
    </row>
    <row r="54" spans="1:5" ht="16.5" customHeight="1">
      <c r="A54" s="373"/>
      <c r="B54" s="376" t="s">
        <v>410</v>
      </c>
      <c r="C54" s="367">
        <v>114700</v>
      </c>
      <c r="D54" s="112"/>
      <c r="E54" s="367">
        <f t="shared" si="1"/>
        <v>114700</v>
      </c>
    </row>
    <row r="55" spans="1:5" ht="16.5" customHeight="1">
      <c r="A55" s="373"/>
      <c r="B55" s="374" t="s">
        <v>411</v>
      </c>
      <c r="C55" s="375">
        <f>C56+C57+C58</f>
        <v>181794</v>
      </c>
      <c r="D55" s="112">
        <f>D56+D57+D58</f>
        <v>0</v>
      </c>
      <c r="E55" s="375">
        <f t="shared" si="1"/>
        <v>181794</v>
      </c>
    </row>
    <row r="56" spans="1:5" ht="16.5" customHeight="1">
      <c r="A56" s="373"/>
      <c r="B56" s="376" t="s">
        <v>395</v>
      </c>
      <c r="C56" s="367">
        <v>300</v>
      </c>
      <c r="D56" s="112"/>
      <c r="E56" s="367">
        <f t="shared" si="1"/>
        <v>300</v>
      </c>
    </row>
    <row r="57" spans="1:5" ht="16.5" customHeight="1">
      <c r="A57" s="373"/>
      <c r="B57" s="376" t="s">
        <v>396</v>
      </c>
      <c r="C57" s="367">
        <v>2000</v>
      </c>
      <c r="D57" s="112"/>
      <c r="E57" s="367">
        <f t="shared" si="1"/>
        <v>2000</v>
      </c>
    </row>
    <row r="58" spans="1:5" ht="16.5" customHeight="1">
      <c r="A58" s="373"/>
      <c r="B58" s="376" t="s">
        <v>410</v>
      </c>
      <c r="C58" s="367">
        <v>179494</v>
      </c>
      <c r="D58" s="112"/>
      <c r="E58" s="367">
        <f t="shared" si="1"/>
        <v>179494</v>
      </c>
    </row>
    <row r="59" spans="1:5" ht="16.5" customHeight="1">
      <c r="A59" s="372" t="s">
        <v>323</v>
      </c>
      <c r="B59" s="372" t="s">
        <v>412</v>
      </c>
      <c r="C59" s="371">
        <f>C60+C62+C66+C68+C71+C74+C77+C81+C83+C85+C89+C91+C94+C96+C99</f>
        <v>271902</v>
      </c>
      <c r="D59" s="371">
        <f>D60+D62+D66+D68+D71+D74+D77+D81+D83+D85+D89+D91+D94+D96+D99</f>
        <v>0</v>
      </c>
      <c r="E59" s="377">
        <f t="shared" si="1"/>
        <v>271902</v>
      </c>
    </row>
    <row r="60" spans="1:5" ht="16.5" customHeight="1">
      <c r="A60" s="373"/>
      <c r="B60" s="374" t="s">
        <v>394</v>
      </c>
      <c r="C60" s="375">
        <f>C61</f>
        <v>6837</v>
      </c>
      <c r="D60" s="112">
        <f>D61</f>
        <v>0</v>
      </c>
      <c r="E60" s="375">
        <f t="shared" si="1"/>
        <v>6837</v>
      </c>
    </row>
    <row r="61" spans="1:5" ht="16.5" customHeight="1">
      <c r="A61" s="373"/>
      <c r="B61" s="376" t="s">
        <v>396</v>
      </c>
      <c r="C61" s="367">
        <v>6837</v>
      </c>
      <c r="D61" s="112"/>
      <c r="E61" s="367">
        <f t="shared" si="1"/>
        <v>6837</v>
      </c>
    </row>
    <row r="62" spans="1:5" ht="16.5" customHeight="1">
      <c r="A62" s="373"/>
      <c r="B62" s="374" t="s">
        <v>397</v>
      </c>
      <c r="C62" s="375">
        <f>C63+C64+C65</f>
        <v>5397</v>
      </c>
      <c r="D62" s="112">
        <f>D63+D64+D65</f>
        <v>0</v>
      </c>
      <c r="E62" s="375">
        <f t="shared" si="1"/>
        <v>5397</v>
      </c>
    </row>
    <row r="63" spans="1:5" ht="16.5" customHeight="1">
      <c r="A63" s="373"/>
      <c r="B63" s="376" t="s">
        <v>395</v>
      </c>
      <c r="C63" s="367">
        <v>2000</v>
      </c>
      <c r="D63" s="112"/>
      <c r="E63" s="367">
        <f t="shared" si="1"/>
        <v>2000</v>
      </c>
    </row>
    <row r="64" spans="1:5" ht="16.5" customHeight="1">
      <c r="A64" s="373"/>
      <c r="B64" s="376" t="s">
        <v>396</v>
      </c>
      <c r="C64" s="367">
        <v>1397</v>
      </c>
      <c r="D64" s="112"/>
      <c r="E64" s="367">
        <f t="shared" si="1"/>
        <v>1397</v>
      </c>
    </row>
    <row r="65" spans="1:5" ht="16.5" customHeight="1">
      <c r="A65" s="373"/>
      <c r="B65" s="376" t="s">
        <v>410</v>
      </c>
      <c r="C65" s="367">
        <v>2000</v>
      </c>
      <c r="D65" s="112"/>
      <c r="E65" s="367">
        <f t="shared" si="1"/>
        <v>2000</v>
      </c>
    </row>
    <row r="66" spans="1:5" ht="16.5" customHeight="1">
      <c r="A66" s="373"/>
      <c r="B66" s="374" t="s">
        <v>398</v>
      </c>
      <c r="C66" s="375">
        <f>C67</f>
        <v>2006</v>
      </c>
      <c r="D66" s="112">
        <f>D67</f>
        <v>0</v>
      </c>
      <c r="E66" s="375">
        <f t="shared" si="1"/>
        <v>2006</v>
      </c>
    </row>
    <row r="67" spans="1:5" ht="16.5" customHeight="1">
      <c r="A67" s="373"/>
      <c r="B67" s="376" t="s">
        <v>396</v>
      </c>
      <c r="C67" s="367">
        <v>2006</v>
      </c>
      <c r="D67" s="112"/>
      <c r="E67" s="367">
        <f t="shared" si="1"/>
        <v>2006</v>
      </c>
    </row>
    <row r="68" spans="1:5" ht="16.5" customHeight="1">
      <c r="A68" s="373"/>
      <c r="B68" s="374" t="s">
        <v>399</v>
      </c>
      <c r="C68" s="375">
        <f>C69+C70</f>
        <v>5131</v>
      </c>
      <c r="D68" s="112">
        <f>D69+D70</f>
        <v>0</v>
      </c>
      <c r="E68" s="375">
        <f t="shared" si="1"/>
        <v>5131</v>
      </c>
    </row>
    <row r="69" spans="1:5" ht="16.5" customHeight="1">
      <c r="A69" s="373"/>
      <c r="B69" s="376" t="s">
        <v>396</v>
      </c>
      <c r="C69" s="367">
        <v>4631</v>
      </c>
      <c r="D69" s="112"/>
      <c r="E69" s="367">
        <f t="shared" si="1"/>
        <v>4631</v>
      </c>
    </row>
    <row r="70" spans="1:5" ht="16.5" customHeight="1">
      <c r="A70" s="373"/>
      <c r="B70" s="376" t="s">
        <v>410</v>
      </c>
      <c r="C70" s="367">
        <v>500</v>
      </c>
      <c r="D70" s="112"/>
      <c r="E70" s="367">
        <f t="shared" si="1"/>
        <v>500</v>
      </c>
    </row>
    <row r="71" spans="1:5" ht="16.5" customHeight="1">
      <c r="A71" s="373"/>
      <c r="B71" s="374" t="s">
        <v>400</v>
      </c>
      <c r="C71" s="375">
        <f>C72+C73</f>
        <v>6137</v>
      </c>
      <c r="D71" s="375">
        <f>D72+D73</f>
        <v>0</v>
      </c>
      <c r="E71" s="375">
        <f aca="true" t="shared" si="2" ref="E71:E115">D71+C71</f>
        <v>6137</v>
      </c>
    </row>
    <row r="72" spans="1:5" ht="16.5" customHeight="1">
      <c r="A72" s="373"/>
      <c r="B72" s="376" t="s">
        <v>396</v>
      </c>
      <c r="C72" s="367">
        <v>6137</v>
      </c>
      <c r="D72" s="112">
        <v>-3404</v>
      </c>
      <c r="E72" s="367">
        <f t="shared" si="2"/>
        <v>2733</v>
      </c>
    </row>
    <row r="73" spans="1:5" ht="16.5" customHeight="1">
      <c r="A73" s="373"/>
      <c r="B73" s="376" t="s">
        <v>410</v>
      </c>
      <c r="C73" s="367">
        <v>0</v>
      </c>
      <c r="D73" s="112">
        <v>3404</v>
      </c>
      <c r="E73" s="367">
        <f t="shared" si="2"/>
        <v>3404</v>
      </c>
    </row>
    <row r="74" spans="1:5" ht="16.5" customHeight="1">
      <c r="A74" s="373"/>
      <c r="B74" s="374" t="s">
        <v>401</v>
      </c>
      <c r="C74" s="375">
        <f>C75+C76</f>
        <v>2926</v>
      </c>
      <c r="D74" s="112">
        <f>D75+D76</f>
        <v>0</v>
      </c>
      <c r="E74" s="375">
        <f t="shared" si="2"/>
        <v>2926</v>
      </c>
    </row>
    <row r="75" spans="1:5" ht="16.5" customHeight="1">
      <c r="A75" s="373"/>
      <c r="B75" s="376" t="s">
        <v>395</v>
      </c>
      <c r="C75" s="367">
        <v>500</v>
      </c>
      <c r="D75" s="112"/>
      <c r="E75" s="367">
        <f t="shared" si="2"/>
        <v>500</v>
      </c>
    </row>
    <row r="76" spans="1:5" ht="16.5" customHeight="1">
      <c r="A76" s="373"/>
      <c r="B76" s="376" t="s">
        <v>396</v>
      </c>
      <c r="C76" s="367">
        <v>2426</v>
      </c>
      <c r="D76" s="112"/>
      <c r="E76" s="367">
        <f t="shared" si="2"/>
        <v>2426</v>
      </c>
    </row>
    <row r="77" spans="1:5" ht="16.5" customHeight="1">
      <c r="A77" s="373"/>
      <c r="B77" s="374" t="s">
        <v>402</v>
      </c>
      <c r="C77" s="375">
        <f>C78+C79+C80</f>
        <v>33981</v>
      </c>
      <c r="D77" s="112">
        <f>D78+D79+D80</f>
        <v>0</v>
      </c>
      <c r="E77" s="375">
        <f t="shared" si="2"/>
        <v>33981</v>
      </c>
    </row>
    <row r="78" spans="1:5" ht="16.5" customHeight="1">
      <c r="A78" s="373"/>
      <c r="B78" s="376" t="s">
        <v>395</v>
      </c>
      <c r="C78" s="367">
        <v>10000</v>
      </c>
      <c r="D78" s="112"/>
      <c r="E78" s="367">
        <f t="shared" si="2"/>
        <v>10000</v>
      </c>
    </row>
    <row r="79" spans="1:5" ht="16.5" customHeight="1">
      <c r="A79" s="373"/>
      <c r="B79" s="376" t="s">
        <v>396</v>
      </c>
      <c r="C79" s="367">
        <v>12981</v>
      </c>
      <c r="D79" s="112"/>
      <c r="E79" s="367">
        <f t="shared" si="2"/>
        <v>12981</v>
      </c>
    </row>
    <row r="80" spans="1:5" ht="16.5" customHeight="1">
      <c r="A80" s="373"/>
      <c r="B80" s="376" t="s">
        <v>410</v>
      </c>
      <c r="C80" s="367">
        <v>11000</v>
      </c>
      <c r="D80" s="112"/>
      <c r="E80" s="367">
        <f t="shared" si="2"/>
        <v>11000</v>
      </c>
    </row>
    <row r="81" spans="1:5" ht="16.5" customHeight="1">
      <c r="A81" s="373"/>
      <c r="B81" s="374" t="s">
        <v>403</v>
      </c>
      <c r="C81" s="375">
        <f>C82</f>
        <v>1260</v>
      </c>
      <c r="D81" s="112">
        <f>D82</f>
        <v>0</v>
      </c>
      <c r="E81" s="375">
        <f t="shared" si="2"/>
        <v>1260</v>
      </c>
    </row>
    <row r="82" spans="1:5" ht="16.5" customHeight="1">
      <c r="A82" s="373"/>
      <c r="B82" s="376" t="s">
        <v>396</v>
      </c>
      <c r="C82" s="367">
        <v>1260</v>
      </c>
      <c r="D82" s="112"/>
      <c r="E82" s="367">
        <f t="shared" si="2"/>
        <v>1260</v>
      </c>
    </row>
    <row r="83" spans="1:5" ht="16.5" customHeight="1">
      <c r="A83" s="373"/>
      <c r="B83" s="374" t="s">
        <v>404</v>
      </c>
      <c r="C83" s="375">
        <f>C84</f>
        <v>1951</v>
      </c>
      <c r="D83" s="112">
        <f>D84</f>
        <v>0</v>
      </c>
      <c r="E83" s="375">
        <f t="shared" si="2"/>
        <v>1951</v>
      </c>
    </row>
    <row r="84" spans="1:5" ht="16.5" customHeight="1">
      <c r="A84" s="373"/>
      <c r="B84" s="376" t="s">
        <v>396</v>
      </c>
      <c r="C84" s="367">
        <v>1951</v>
      </c>
      <c r="D84" s="112"/>
      <c r="E84" s="367">
        <f t="shared" si="2"/>
        <v>1951</v>
      </c>
    </row>
    <row r="85" spans="1:5" ht="16.5" customHeight="1">
      <c r="A85" s="373"/>
      <c r="B85" s="374" t="s">
        <v>405</v>
      </c>
      <c r="C85" s="375">
        <f>C86+C87+C88</f>
        <v>3458</v>
      </c>
      <c r="D85" s="112">
        <f>D86+D87+D88</f>
        <v>0</v>
      </c>
      <c r="E85" s="375">
        <f t="shared" si="2"/>
        <v>3458</v>
      </c>
    </row>
    <row r="86" spans="1:5" ht="16.5" customHeight="1">
      <c r="A86" s="373"/>
      <c r="B86" s="376" t="s">
        <v>395</v>
      </c>
      <c r="C86" s="367">
        <v>1000</v>
      </c>
      <c r="D86" s="112"/>
      <c r="E86" s="367">
        <f t="shared" si="2"/>
        <v>1000</v>
      </c>
    </row>
    <row r="87" spans="1:5" ht="16.5" customHeight="1">
      <c r="A87" s="373"/>
      <c r="B87" s="376" t="s">
        <v>396</v>
      </c>
      <c r="C87" s="367">
        <v>1958</v>
      </c>
      <c r="D87" s="112"/>
      <c r="E87" s="367">
        <f t="shared" si="2"/>
        <v>1958</v>
      </c>
    </row>
    <row r="88" spans="1:5" ht="16.5" customHeight="1">
      <c r="A88" s="373"/>
      <c r="B88" s="376" t="s">
        <v>410</v>
      </c>
      <c r="C88" s="367">
        <v>500</v>
      </c>
      <c r="D88" s="112"/>
      <c r="E88" s="367">
        <f t="shared" si="2"/>
        <v>500</v>
      </c>
    </row>
    <row r="89" spans="1:5" ht="16.5" customHeight="1">
      <c r="A89" s="373"/>
      <c r="B89" s="374" t="s">
        <v>406</v>
      </c>
      <c r="C89" s="375">
        <f>C90</f>
        <v>2229</v>
      </c>
      <c r="D89" s="112">
        <f>D90</f>
        <v>0</v>
      </c>
      <c r="E89" s="375">
        <f t="shared" si="2"/>
        <v>2229</v>
      </c>
    </row>
    <row r="90" spans="1:5" ht="16.5" customHeight="1">
      <c r="A90" s="373"/>
      <c r="B90" s="376" t="s">
        <v>396</v>
      </c>
      <c r="C90" s="367">
        <v>2229</v>
      </c>
      <c r="D90" s="112"/>
      <c r="E90" s="367">
        <f t="shared" si="2"/>
        <v>2229</v>
      </c>
    </row>
    <row r="91" spans="1:5" ht="16.5" customHeight="1">
      <c r="A91" s="373"/>
      <c r="B91" s="374" t="s">
        <v>407</v>
      </c>
      <c r="C91" s="375">
        <f>C92+C93</f>
        <v>15378</v>
      </c>
      <c r="D91" s="375">
        <f>D92+D93</f>
        <v>0</v>
      </c>
      <c r="E91" s="375">
        <f t="shared" si="2"/>
        <v>15378</v>
      </c>
    </row>
    <row r="92" spans="1:5" ht="16.5" customHeight="1">
      <c r="A92" s="373"/>
      <c r="B92" s="376" t="s">
        <v>396</v>
      </c>
      <c r="C92" s="367">
        <v>15378</v>
      </c>
      <c r="D92" s="112">
        <v>-613</v>
      </c>
      <c r="E92" s="367">
        <f t="shared" si="2"/>
        <v>14765</v>
      </c>
    </row>
    <row r="93" spans="1:5" ht="16.5" customHeight="1">
      <c r="A93" s="373"/>
      <c r="B93" s="376" t="s">
        <v>815</v>
      </c>
      <c r="C93" s="367">
        <v>0</v>
      </c>
      <c r="D93" s="112">
        <v>613</v>
      </c>
      <c r="E93" s="367">
        <f t="shared" si="2"/>
        <v>613</v>
      </c>
    </row>
    <row r="94" spans="1:5" ht="16.5" customHeight="1">
      <c r="A94" s="373"/>
      <c r="B94" s="374" t="s">
        <v>408</v>
      </c>
      <c r="C94" s="375">
        <f>C95</f>
        <v>4990</v>
      </c>
      <c r="D94" s="112">
        <f>D95</f>
        <v>0</v>
      </c>
      <c r="E94" s="375">
        <f t="shared" si="2"/>
        <v>4990</v>
      </c>
    </row>
    <row r="95" spans="1:5" ht="16.5" customHeight="1">
      <c r="A95" s="373"/>
      <c r="B95" s="376" t="s">
        <v>396</v>
      </c>
      <c r="C95" s="367">
        <v>4990</v>
      </c>
      <c r="D95" s="112"/>
      <c r="E95" s="367">
        <f t="shared" si="2"/>
        <v>4990</v>
      </c>
    </row>
    <row r="96" spans="1:5" ht="16.5" customHeight="1">
      <c r="A96" s="373"/>
      <c r="B96" s="374" t="s">
        <v>409</v>
      </c>
      <c r="C96" s="375">
        <f>C97+C98</f>
        <v>6376</v>
      </c>
      <c r="D96" s="112">
        <f>D97+D98</f>
        <v>0</v>
      </c>
      <c r="E96" s="375">
        <f t="shared" si="2"/>
        <v>6376</v>
      </c>
    </row>
    <row r="97" spans="1:5" ht="16.5" customHeight="1">
      <c r="A97" s="373"/>
      <c r="B97" s="376" t="s">
        <v>396</v>
      </c>
      <c r="C97" s="367">
        <v>5376</v>
      </c>
      <c r="D97" s="112"/>
      <c r="E97" s="367">
        <f t="shared" si="2"/>
        <v>5376</v>
      </c>
    </row>
    <row r="98" spans="1:5" ht="16.5" customHeight="1">
      <c r="A98" s="373"/>
      <c r="B98" s="376" t="s">
        <v>410</v>
      </c>
      <c r="C98" s="367">
        <v>1000</v>
      </c>
      <c r="D98" s="112"/>
      <c r="E98" s="367">
        <f t="shared" si="2"/>
        <v>1000</v>
      </c>
    </row>
    <row r="99" spans="1:5" ht="16.5" customHeight="1">
      <c r="A99" s="373"/>
      <c r="B99" s="374" t="s">
        <v>411</v>
      </c>
      <c r="C99" s="375">
        <f>C100+C101+C102</f>
        <v>173845</v>
      </c>
      <c r="D99" s="375">
        <f>D100+D101+D102</f>
        <v>0</v>
      </c>
      <c r="E99" s="375">
        <f t="shared" si="2"/>
        <v>173845</v>
      </c>
    </row>
    <row r="100" spans="1:5" ht="16.5" customHeight="1">
      <c r="A100" s="373"/>
      <c r="B100" s="376" t="s">
        <v>396</v>
      </c>
      <c r="C100" s="367">
        <v>73845</v>
      </c>
      <c r="D100" s="112">
        <v>-300</v>
      </c>
      <c r="E100" s="367">
        <f t="shared" si="2"/>
        <v>73545</v>
      </c>
    </row>
    <row r="101" spans="1:5" ht="16.5" customHeight="1">
      <c r="A101" s="373"/>
      <c r="B101" s="376" t="s">
        <v>657</v>
      </c>
      <c r="C101" s="367"/>
      <c r="D101" s="112">
        <v>300</v>
      </c>
      <c r="E101" s="367">
        <f t="shared" si="2"/>
        <v>300</v>
      </c>
    </row>
    <row r="102" spans="1:5" ht="16.5" customHeight="1">
      <c r="A102" s="360"/>
      <c r="B102" s="376" t="s">
        <v>410</v>
      </c>
      <c r="C102" s="367">
        <v>100000</v>
      </c>
      <c r="D102" s="112"/>
      <c r="E102" s="367">
        <f t="shared" si="2"/>
        <v>100000</v>
      </c>
    </row>
    <row r="103" spans="1:5" ht="16.5" customHeight="1">
      <c r="A103" s="360"/>
      <c r="B103" s="376"/>
      <c r="C103" s="367"/>
      <c r="D103" s="112"/>
      <c r="E103" s="358">
        <f t="shared" si="2"/>
        <v>0</v>
      </c>
    </row>
    <row r="104" spans="1:5" ht="16.5" customHeight="1">
      <c r="A104" s="360"/>
      <c r="B104" s="378" t="s">
        <v>413</v>
      </c>
      <c r="C104" s="367">
        <f>C5-C14</f>
        <v>-534495</v>
      </c>
      <c r="D104" s="112"/>
      <c r="E104" s="367">
        <f>E5-E14</f>
        <v>-534495</v>
      </c>
    </row>
    <row r="105" spans="1:5" ht="16.5" customHeight="1">
      <c r="A105" s="360"/>
      <c r="B105" s="378"/>
      <c r="C105" s="367"/>
      <c r="D105" s="379"/>
      <c r="E105" s="358">
        <f t="shared" si="2"/>
        <v>0</v>
      </c>
    </row>
    <row r="106" spans="1:5" ht="16.5" customHeight="1">
      <c r="A106" s="373"/>
      <c r="B106" s="380" t="s">
        <v>414</v>
      </c>
      <c r="C106" s="381">
        <f>C112-C109</f>
        <v>534495</v>
      </c>
      <c r="D106" s="379"/>
      <c r="E106" s="367">
        <f t="shared" si="2"/>
        <v>534495</v>
      </c>
    </row>
    <row r="107" spans="1:5" ht="16.5" customHeight="1">
      <c r="A107" s="373"/>
      <c r="B107" s="382" t="s">
        <v>415</v>
      </c>
      <c r="C107" s="383">
        <v>0</v>
      </c>
      <c r="D107" s="379"/>
      <c r="E107" s="358">
        <f t="shared" si="2"/>
        <v>0</v>
      </c>
    </row>
    <row r="108" spans="1:5" ht="16.5" customHeight="1">
      <c r="A108" s="373"/>
      <c r="B108" s="382" t="s">
        <v>416</v>
      </c>
      <c r="C108" s="383"/>
      <c r="D108" s="379"/>
      <c r="E108" s="358">
        <f t="shared" si="2"/>
        <v>0</v>
      </c>
    </row>
    <row r="109" spans="1:5" ht="16.5" customHeight="1">
      <c r="A109" s="373"/>
      <c r="B109" s="384" t="s">
        <v>440</v>
      </c>
      <c r="C109" s="383">
        <v>4816</v>
      </c>
      <c r="D109" s="379"/>
      <c r="E109" s="358">
        <f>C109+D109</f>
        <v>4816</v>
      </c>
    </row>
    <row r="110" spans="1:5" ht="16.5" customHeight="1">
      <c r="A110" s="373"/>
      <c r="B110" s="384" t="s">
        <v>441</v>
      </c>
      <c r="C110" s="383">
        <v>0</v>
      </c>
      <c r="D110" s="379">
        <v>0</v>
      </c>
      <c r="E110" s="358">
        <f>C110+D110</f>
        <v>0</v>
      </c>
    </row>
    <row r="111" spans="1:5" ht="16.5" customHeight="1">
      <c r="A111" s="373"/>
      <c r="B111" s="382" t="s">
        <v>417</v>
      </c>
      <c r="C111" s="383">
        <v>0</v>
      </c>
      <c r="D111" s="379"/>
      <c r="E111" s="358">
        <f t="shared" si="2"/>
        <v>0</v>
      </c>
    </row>
    <row r="112" spans="1:5" ht="16.5" customHeight="1">
      <c r="A112" s="373"/>
      <c r="B112" s="382" t="s">
        <v>418</v>
      </c>
      <c r="C112" s="383">
        <v>539311</v>
      </c>
      <c r="D112" s="379"/>
      <c r="E112" s="358">
        <f t="shared" si="2"/>
        <v>539311</v>
      </c>
    </row>
    <row r="113" spans="1:5" ht="16.5" customHeight="1">
      <c r="A113" s="373"/>
      <c r="B113" s="382" t="s">
        <v>419</v>
      </c>
      <c r="C113" s="383">
        <v>539311</v>
      </c>
      <c r="D113" s="379"/>
      <c r="E113" s="358">
        <f t="shared" si="2"/>
        <v>539311</v>
      </c>
    </row>
    <row r="114" spans="1:5" ht="16.5" customHeight="1">
      <c r="A114" s="373"/>
      <c r="B114" s="382" t="s">
        <v>420</v>
      </c>
      <c r="C114" s="383"/>
      <c r="D114" s="379"/>
      <c r="E114" s="358">
        <f t="shared" si="2"/>
        <v>0</v>
      </c>
    </row>
    <row r="115" spans="1:5" ht="16.5" customHeight="1">
      <c r="A115" s="373"/>
      <c r="B115" s="382" t="s">
        <v>421</v>
      </c>
      <c r="C115" s="383">
        <v>0</v>
      </c>
      <c r="D115" s="379"/>
      <c r="E115" s="358">
        <f t="shared" si="2"/>
        <v>0</v>
      </c>
    </row>
    <row r="116" spans="1:5" ht="12.75">
      <c r="A116" s="349"/>
      <c r="B116" s="349"/>
      <c r="C116" s="349"/>
      <c r="D116" s="385"/>
      <c r="E116" s="385"/>
    </row>
    <row r="117" spans="1:5" ht="12.75">
      <c r="A117" s="349" t="s">
        <v>872</v>
      </c>
      <c r="B117" s="349"/>
      <c r="C117" s="349"/>
      <c r="D117" s="385"/>
      <c r="E117" s="385"/>
    </row>
    <row r="119" spans="1:3" ht="12.75">
      <c r="A119" s="19"/>
      <c r="B119" s="19"/>
      <c r="C119" s="19"/>
    </row>
    <row r="120" spans="1:3" ht="12.75">
      <c r="A120" s="19"/>
      <c r="B120" s="19"/>
      <c r="C120" s="19"/>
    </row>
    <row r="123" spans="1:3" ht="12.75">
      <c r="A123" s="19"/>
      <c r="B123" s="19"/>
      <c r="C123" s="19"/>
    </row>
    <row r="124" spans="1:3" ht="12.75">
      <c r="A124" s="19"/>
      <c r="B124" s="19"/>
      <c r="C124" s="19"/>
    </row>
    <row r="125" spans="1:3" ht="12.75">
      <c r="A125" s="19"/>
      <c r="B125" s="19"/>
      <c r="C125" s="19"/>
    </row>
  </sheetData>
  <sheetProtection/>
  <mergeCells count="1">
    <mergeCell ref="B1:E1"/>
  </mergeCells>
  <printOptions/>
  <pageMargins left="0.42" right="0.19" top="0.31496062992125984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2" sqref="A22:H22"/>
    </sheetView>
  </sheetViews>
  <sheetFormatPr defaultColWidth="9.140625" defaultRowHeight="15"/>
  <cols>
    <col min="1" max="1" width="9.140625" style="13" customWidth="1"/>
    <col min="2" max="3" width="12.57421875" style="13" customWidth="1"/>
    <col min="4" max="4" width="12.421875" style="13" customWidth="1"/>
    <col min="5" max="5" width="9.140625" style="13" customWidth="1"/>
    <col min="6" max="6" width="12.140625" style="13" customWidth="1"/>
    <col min="7" max="16384" width="9.140625" style="13" customWidth="1"/>
  </cols>
  <sheetData>
    <row r="1" spans="1:8" ht="12.75">
      <c r="A1" s="22"/>
      <c r="B1" s="434"/>
      <c r="C1" s="435"/>
      <c r="D1" s="435"/>
      <c r="E1" s="435"/>
      <c r="F1" s="435"/>
      <c r="G1" s="21"/>
      <c r="H1" s="21"/>
    </row>
    <row r="2" spans="1:8" ht="15">
      <c r="A2" s="23"/>
      <c r="B2" s="440" t="s">
        <v>869</v>
      </c>
      <c r="C2" s="440"/>
      <c r="D2" s="440"/>
      <c r="E2" s="440"/>
      <c r="F2" s="440"/>
      <c r="G2" s="24"/>
      <c r="H2" s="24"/>
    </row>
    <row r="3" spans="1:8" ht="15">
      <c r="A3" s="23"/>
      <c r="B3" s="423"/>
      <c r="C3" s="423"/>
      <c r="D3" s="423"/>
      <c r="E3" s="423"/>
      <c r="F3" s="423"/>
      <c r="G3" s="24"/>
      <c r="H3" s="24"/>
    </row>
    <row r="4" spans="1:8" ht="15">
      <c r="A4" s="386"/>
      <c r="B4" s="386"/>
      <c r="C4" s="424"/>
      <c r="D4" s="425" t="s">
        <v>422</v>
      </c>
      <c r="E4" s="424"/>
      <c r="F4" s="386"/>
      <c r="G4" s="386"/>
      <c r="H4" s="386"/>
    </row>
    <row r="5" spans="1:8" ht="15">
      <c r="A5" s="386"/>
      <c r="B5" s="386"/>
      <c r="C5" s="424"/>
      <c r="D5" s="425" t="s">
        <v>805</v>
      </c>
      <c r="E5" s="424"/>
      <c r="F5" s="386"/>
      <c r="G5" s="386"/>
      <c r="H5" s="386"/>
    </row>
    <row r="6" spans="1:8" ht="12.75">
      <c r="A6" s="387"/>
      <c r="B6" s="386"/>
      <c r="C6" s="386"/>
      <c r="D6" s="386"/>
      <c r="E6" s="386"/>
      <c r="F6" s="386"/>
      <c r="G6" s="386"/>
      <c r="H6" s="386"/>
    </row>
    <row r="7" spans="1:8" ht="25.5">
      <c r="A7" s="386"/>
      <c r="B7" s="388" t="s">
        <v>423</v>
      </c>
      <c r="C7" s="389" t="s">
        <v>424</v>
      </c>
      <c r="D7" s="388" t="s">
        <v>425</v>
      </c>
      <c r="E7" s="388" t="s">
        <v>426</v>
      </c>
      <c r="F7" s="390" t="s">
        <v>427</v>
      </c>
      <c r="G7" s="386"/>
      <c r="H7" s="386"/>
    </row>
    <row r="8" spans="1:8" ht="12.75">
      <c r="A8" s="386"/>
      <c r="B8" s="388" t="s">
        <v>428</v>
      </c>
      <c r="C8" s="388"/>
      <c r="D8" s="388"/>
      <c r="E8" s="388"/>
      <c r="F8" s="391"/>
      <c r="G8" s="386"/>
      <c r="H8" s="386"/>
    </row>
    <row r="9" spans="1:8" ht="12.75">
      <c r="A9" s="386"/>
      <c r="B9" s="389" t="s">
        <v>429</v>
      </c>
      <c r="C9" s="392">
        <v>1064316</v>
      </c>
      <c r="D9" s="392">
        <v>6920</v>
      </c>
      <c r="E9" s="392"/>
      <c r="F9" s="393">
        <f>C9+D9+E9</f>
        <v>1071236</v>
      </c>
      <c r="G9" s="386"/>
      <c r="H9" s="386"/>
    </row>
    <row r="10" spans="1:8" ht="12.75">
      <c r="A10" s="386"/>
      <c r="B10" s="389" t="s">
        <v>430</v>
      </c>
      <c r="C10" s="392">
        <v>1048167</v>
      </c>
      <c r="D10" s="392">
        <v>7625</v>
      </c>
      <c r="E10" s="392"/>
      <c r="F10" s="393">
        <f aca="true" t="shared" si="0" ref="F10:F16">C10+D10+E10</f>
        <v>1055792</v>
      </c>
      <c r="G10" s="386"/>
      <c r="H10" s="386"/>
    </row>
    <row r="11" spans="1:8" ht="12.75">
      <c r="A11" s="386"/>
      <c r="B11" s="389" t="s">
        <v>431</v>
      </c>
      <c r="C11" s="392">
        <v>1050805</v>
      </c>
      <c r="D11" s="392">
        <v>6905</v>
      </c>
      <c r="E11" s="392"/>
      <c r="F11" s="393">
        <f t="shared" si="0"/>
        <v>1057710</v>
      </c>
      <c r="G11" s="386"/>
      <c r="H11" s="386"/>
    </row>
    <row r="12" spans="1:8" ht="12.75">
      <c r="A12" s="386"/>
      <c r="B12" s="389" t="s">
        <v>432</v>
      </c>
      <c r="C12" s="392">
        <v>973212</v>
      </c>
      <c r="D12" s="392">
        <v>6680</v>
      </c>
      <c r="E12" s="392"/>
      <c r="F12" s="393">
        <f t="shared" si="0"/>
        <v>979892</v>
      </c>
      <c r="G12" s="386"/>
      <c r="H12" s="386"/>
    </row>
    <row r="13" spans="1:8" ht="12.75">
      <c r="A13" s="386"/>
      <c r="B13" s="394" t="s">
        <v>433</v>
      </c>
      <c r="C13" s="392">
        <v>882185</v>
      </c>
      <c r="D13" s="392">
        <v>6673</v>
      </c>
      <c r="E13" s="392"/>
      <c r="F13" s="393">
        <f t="shared" si="0"/>
        <v>888858</v>
      </c>
      <c r="G13" s="386"/>
      <c r="H13" s="386"/>
    </row>
    <row r="14" spans="1:8" ht="12.75">
      <c r="A14" s="386"/>
      <c r="B14" s="394" t="s">
        <v>434</v>
      </c>
      <c r="C14" s="392">
        <v>847717</v>
      </c>
      <c r="D14" s="392">
        <v>6666</v>
      </c>
      <c r="E14" s="392"/>
      <c r="F14" s="393">
        <f t="shared" si="0"/>
        <v>854383</v>
      </c>
      <c r="G14" s="386"/>
      <c r="H14" s="386"/>
    </row>
    <row r="15" spans="1:8" ht="12.75">
      <c r="A15" s="386"/>
      <c r="B15" s="394" t="s">
        <v>804</v>
      </c>
      <c r="C15" s="392">
        <v>774614</v>
      </c>
      <c r="D15" s="392">
        <v>6666</v>
      </c>
      <c r="E15" s="392"/>
      <c r="F15" s="393">
        <f t="shared" si="0"/>
        <v>781280</v>
      </c>
      <c r="G15" s="386"/>
      <c r="H15" s="386"/>
    </row>
    <row r="16" spans="1:8" ht="25.5">
      <c r="A16" s="386"/>
      <c r="B16" s="389" t="s">
        <v>435</v>
      </c>
      <c r="C16" s="395">
        <v>5147922</v>
      </c>
      <c r="D16" s="395">
        <v>27152</v>
      </c>
      <c r="E16" s="395"/>
      <c r="F16" s="396">
        <f t="shared" si="0"/>
        <v>5175074</v>
      </c>
      <c r="G16" s="386"/>
      <c r="H16" s="386"/>
    </row>
    <row r="17" spans="1:8" ht="12.75">
      <c r="A17" s="386"/>
      <c r="B17" s="397" t="s">
        <v>436</v>
      </c>
      <c r="C17" s="398">
        <f>SUM(C9:C16)</f>
        <v>11788938</v>
      </c>
      <c r="D17" s="398">
        <f>SUM(D9:D16)</f>
        <v>75287</v>
      </c>
      <c r="E17" s="398">
        <f>SUM(E9:E16)</f>
        <v>0</v>
      </c>
      <c r="F17" s="398">
        <f>SUM(F9:F16)</f>
        <v>11864225</v>
      </c>
      <c r="G17" s="386"/>
      <c r="H17" s="386"/>
    </row>
    <row r="18" spans="1:8" ht="12.75">
      <c r="A18" s="399" t="s">
        <v>437</v>
      </c>
      <c r="B18" s="386"/>
      <c r="C18" s="386"/>
      <c r="D18" s="386"/>
      <c r="E18" s="386"/>
      <c r="F18" s="386"/>
      <c r="G18" s="386"/>
      <c r="H18" s="386"/>
    </row>
    <row r="19" spans="1:8" ht="15" customHeight="1">
      <c r="A19" s="386"/>
      <c r="B19" s="438" t="s">
        <v>438</v>
      </c>
      <c r="C19" s="438"/>
      <c r="D19" s="438"/>
      <c r="E19" s="438"/>
      <c r="F19" s="439"/>
      <c r="G19" s="386"/>
      <c r="H19" s="386"/>
    </row>
    <row r="20" spans="1:8" ht="12.75">
      <c r="A20" s="399"/>
      <c r="B20" s="386"/>
      <c r="C20" s="386"/>
      <c r="D20" s="386"/>
      <c r="E20" s="386"/>
      <c r="F20" s="386"/>
      <c r="G20" s="386"/>
      <c r="H20" s="386"/>
    </row>
    <row r="21" spans="1:8" ht="12.75">
      <c r="A21" s="399"/>
      <c r="B21" s="386"/>
      <c r="C21" s="386"/>
      <c r="D21" s="386"/>
      <c r="E21" s="386"/>
      <c r="F21" s="386"/>
      <c r="G21" s="386"/>
      <c r="H21" s="386"/>
    </row>
    <row r="22" spans="1:8" ht="12.75">
      <c r="A22" s="436" t="s">
        <v>873</v>
      </c>
      <c r="B22" s="437"/>
      <c r="C22" s="437"/>
      <c r="D22" s="437"/>
      <c r="E22" s="437"/>
      <c r="F22" s="437"/>
      <c r="G22" s="437"/>
      <c r="H22" s="437"/>
    </row>
    <row r="23" spans="1:8" ht="12.75">
      <c r="A23" s="385"/>
      <c r="B23" s="385"/>
      <c r="C23" s="385"/>
      <c r="D23" s="385"/>
      <c r="E23" s="385"/>
      <c r="F23" s="385"/>
      <c r="G23" s="385"/>
      <c r="H23" s="385"/>
    </row>
  </sheetData>
  <sheetProtection/>
  <mergeCells count="4">
    <mergeCell ref="B1:F1"/>
    <mergeCell ref="A22:H22"/>
    <mergeCell ref="B19:F19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lierei</dc:creator>
  <cp:keywords/>
  <dc:description/>
  <cp:lastModifiedBy>Vita Bašķere</cp:lastModifiedBy>
  <cp:lastPrinted>2017-05-26T08:12:56Z</cp:lastPrinted>
  <dcterms:created xsi:type="dcterms:W3CDTF">2010-01-07T07:54:34Z</dcterms:created>
  <dcterms:modified xsi:type="dcterms:W3CDTF">2017-05-26T08:16:24Z</dcterms:modified>
  <cp:category/>
  <cp:version/>
  <cp:contentType/>
  <cp:contentStatus/>
</cp:coreProperties>
</file>