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-30" yWindow="-30" windowWidth="12435" windowHeight="10740" tabRatio="767" firstSheet="12" activeTab="12"/>
  </bookViews>
  <sheets>
    <sheet name="Piketāža" sheetId="1" r:id="rId1"/>
    <sheet name="Apaugums" sheetId="2" r:id="rId2"/>
    <sheet name="Rakšana" sheetId="3" r:id="rId3"/>
    <sheet name="Nojaukšana" sheetId="4" r:id="rId4"/>
    <sheet name="Izlīdzināšana" sheetId="5" r:id="rId5"/>
    <sheet name="Caurt. būvn. apaļā" sheetId="7" r:id="rId6"/>
    <sheet name="Kājnieku laipa" sheetId="33" r:id="rId7"/>
    <sheet name="Noteces teknes" sheetId="9" r:id="rId8"/>
    <sheet name="Labiekārtošana" sheetId="10" r:id="rId9"/>
    <sheet name="Drenu iztekas" sheetId="11" r:id="rId10"/>
    <sheet name="dazadidarbi" sheetId="12" r:id="rId11"/>
    <sheet name="specifikācija" sheetId="14" r:id="rId12"/>
    <sheet name="Darbu apjomi" sheetId="24" r:id="rId13"/>
  </sheets>
  <externalReferences>
    <externalReference r:id="rId14"/>
    <externalReference r:id="rId15"/>
  </externalReferences>
  <definedNames>
    <definedName name="_xlnm.Print_Area" localSheetId="1">Apaugums!$A$1:$P$23</definedName>
    <definedName name="_xlnm.Print_Area" localSheetId="5">'Caurt. būvn. apaļā'!$A$1:$AD$16</definedName>
    <definedName name="_xlnm.Print_Area" localSheetId="12">'Darbu apjomi'!$A$1:$D$92</definedName>
    <definedName name="_xlnm.Print_Area" localSheetId="10">dazadidarbi!$A$1:$E$13</definedName>
    <definedName name="_xlnm.Print_Area" localSheetId="9">'Drenu iztekas'!$A$1:$O$19</definedName>
    <definedName name="_xlnm.Print_Area" localSheetId="4">Izlīdzināšana!$A$1:$N$21</definedName>
    <definedName name="_xlnm.Print_Area" localSheetId="6">'Kājnieku laipa'!$A$1:$F$16</definedName>
    <definedName name="_xlnm.Print_Area" localSheetId="8">Labiekārtošana!$A$1:$J$21</definedName>
    <definedName name="_xlnm.Print_Area" localSheetId="3">Nojaukšana!$A$1:$M$17</definedName>
    <definedName name="_xlnm.Print_Area" localSheetId="7">'Noteces teknes'!$A$1:$H$33</definedName>
    <definedName name="_xlnm.Print_Area" localSheetId="0">Piketāža!$A$1:$F$20</definedName>
    <definedName name="_xlnm.Print_Area" localSheetId="2">Rakšana!$A$1:$X$58</definedName>
    <definedName name="_xlnm.Print_Area" localSheetId="11">specifikācija!$A$1:$F$42</definedName>
    <definedName name="_xlnm.Print_Titles" localSheetId="1">Apaugums!$3:$6</definedName>
    <definedName name="_xlnm.Print_Titles" localSheetId="12">'Darbu apjomi'!$9:$9</definedName>
    <definedName name="_xlnm.Print_Titles" localSheetId="4">Izlīdzināšana!$7:$9</definedName>
    <definedName name="_xlnm.Print_Titles" localSheetId="8">Labiekārtošana!$7:$9</definedName>
    <definedName name="_xlnm.Print_Titles" localSheetId="7">'Noteces teknes'!$5:$7</definedName>
    <definedName name="_xlnm.Print_Titles" localSheetId="0">Piketāža!$6:$8</definedName>
    <definedName name="_xlnm.Print_Titles" localSheetId="2">Rakšana!$11:$11</definedName>
    <definedName name="_xlnm.Print_Titles" localSheetId="11">specifikācija!$2:$3</definedName>
  </definedNames>
  <calcPr calcId="145621"/>
</workbook>
</file>

<file path=xl/calcChain.xml><?xml version="1.0" encoding="utf-8"?>
<calcChain xmlns="http://schemas.openxmlformats.org/spreadsheetml/2006/main">
  <c r="M69" i="3" l="1"/>
  <c r="R67" i="3"/>
  <c r="M67" i="3"/>
  <c r="M66" i="3"/>
  <c r="K66" i="3"/>
  <c r="M65" i="3"/>
  <c r="K65" i="3"/>
  <c r="M64" i="3"/>
  <c r="M68" i="3" s="1"/>
  <c r="M70" i="3" s="1"/>
  <c r="K64" i="3"/>
  <c r="T53" i="3"/>
  <c r="N53" i="3"/>
  <c r="L53" i="3"/>
  <c r="I53" i="3"/>
  <c r="I60" i="3" s="1"/>
  <c r="H52" i="3"/>
  <c r="J52" i="3" s="1"/>
  <c r="U52" i="3" s="1"/>
  <c r="V52" i="3" s="1"/>
  <c r="F52" i="3"/>
  <c r="Z52" i="3" s="1"/>
  <c r="AA52" i="3" s="1"/>
  <c r="H51" i="3"/>
  <c r="J51" i="3" s="1"/>
  <c r="U51" i="3" s="1"/>
  <c r="V51" i="3" s="1"/>
  <c r="F51" i="3"/>
  <c r="Z51" i="3" s="1"/>
  <c r="AA51" i="3" s="1"/>
  <c r="J50" i="3"/>
  <c r="U50" i="3" s="1"/>
  <c r="V50" i="3" s="1"/>
  <c r="H50" i="3"/>
  <c r="F50" i="3"/>
  <c r="Z50" i="3" s="1"/>
  <c r="AA50" i="3" s="1"/>
  <c r="Z49" i="3"/>
  <c r="AA49" i="3" s="1"/>
  <c r="H49" i="3"/>
  <c r="J49" i="3" s="1"/>
  <c r="U49" i="3" s="1"/>
  <c r="V49" i="3" s="1"/>
  <c r="F49" i="3"/>
  <c r="J48" i="3"/>
  <c r="U48" i="3" s="1"/>
  <c r="V48" i="3" s="1"/>
  <c r="H48" i="3"/>
  <c r="F48" i="3"/>
  <c r="Z48" i="3" s="1"/>
  <c r="AA48" i="3" s="1"/>
  <c r="H47" i="3"/>
  <c r="J47" i="3" s="1"/>
  <c r="U47" i="3" s="1"/>
  <c r="V47" i="3" s="1"/>
  <c r="F47" i="3"/>
  <c r="Z47" i="3" s="1"/>
  <c r="AA47" i="3" s="1"/>
  <c r="J46" i="3"/>
  <c r="U46" i="3" s="1"/>
  <c r="V46" i="3" s="1"/>
  <c r="H46" i="3"/>
  <c r="F46" i="3"/>
  <c r="Z46" i="3" s="1"/>
  <c r="AA46" i="3" s="1"/>
  <c r="P45" i="3"/>
  <c r="P53" i="3" s="1"/>
  <c r="H45" i="3"/>
  <c r="J45" i="3" s="1"/>
  <c r="U45" i="3" s="1"/>
  <c r="V45" i="3" s="1"/>
  <c r="F45" i="3"/>
  <c r="Z45" i="3" s="1"/>
  <c r="AA45" i="3" s="1"/>
  <c r="J44" i="3"/>
  <c r="U44" i="3" s="1"/>
  <c r="V44" i="3" s="1"/>
  <c r="H44" i="3"/>
  <c r="X44" i="3" s="1"/>
  <c r="F44" i="3"/>
  <c r="Z44" i="3" s="1"/>
  <c r="AA44" i="3" s="1"/>
  <c r="Z43" i="3"/>
  <c r="AA43" i="3" s="1"/>
  <c r="H43" i="3"/>
  <c r="J43" i="3" s="1"/>
  <c r="U43" i="3" s="1"/>
  <c r="V43" i="3" s="1"/>
  <c r="F43" i="3"/>
  <c r="J42" i="3"/>
  <c r="U42" i="3" s="1"/>
  <c r="V42" i="3" s="1"/>
  <c r="H42" i="3"/>
  <c r="F42" i="3"/>
  <c r="Z42" i="3" s="1"/>
  <c r="AA42" i="3" s="1"/>
  <c r="H41" i="3"/>
  <c r="J41" i="3" s="1"/>
  <c r="U41" i="3" s="1"/>
  <c r="V41" i="3" s="1"/>
  <c r="F41" i="3"/>
  <c r="Z41" i="3" s="1"/>
  <c r="AA41" i="3" s="1"/>
  <c r="J40" i="3"/>
  <c r="U40" i="3" s="1"/>
  <c r="V40" i="3" s="1"/>
  <c r="H40" i="3"/>
  <c r="F40" i="3"/>
  <c r="Z40" i="3" s="1"/>
  <c r="AA40" i="3" s="1"/>
  <c r="H39" i="3"/>
  <c r="J39" i="3" s="1"/>
  <c r="U39" i="3" s="1"/>
  <c r="V39" i="3" s="1"/>
  <c r="F39" i="3"/>
  <c r="Z39" i="3" s="1"/>
  <c r="AA39" i="3" s="1"/>
  <c r="J38" i="3"/>
  <c r="U38" i="3" s="1"/>
  <c r="V38" i="3" s="1"/>
  <c r="H38" i="3"/>
  <c r="F38" i="3"/>
  <c r="Z38" i="3" s="1"/>
  <c r="AA38" i="3" s="1"/>
  <c r="H37" i="3"/>
  <c r="J37" i="3" s="1"/>
  <c r="U37" i="3" s="1"/>
  <c r="V37" i="3" s="1"/>
  <c r="F37" i="3"/>
  <c r="Z37" i="3" s="1"/>
  <c r="AA37" i="3" s="1"/>
  <c r="H36" i="3"/>
  <c r="J36" i="3" s="1"/>
  <c r="U36" i="3" s="1"/>
  <c r="V36" i="3" s="1"/>
  <c r="F36" i="3"/>
  <c r="Z36" i="3" s="1"/>
  <c r="AA36" i="3" s="1"/>
  <c r="J35" i="3"/>
  <c r="U35" i="3" s="1"/>
  <c r="V35" i="3" s="1"/>
  <c r="H35" i="3"/>
  <c r="F35" i="3"/>
  <c r="Z35" i="3" s="1"/>
  <c r="AA35" i="3" s="1"/>
  <c r="H34" i="3"/>
  <c r="J34" i="3" s="1"/>
  <c r="U34" i="3" s="1"/>
  <c r="V34" i="3" s="1"/>
  <c r="F34" i="3"/>
  <c r="Z34" i="3" s="1"/>
  <c r="AA34" i="3" s="1"/>
  <c r="J33" i="3"/>
  <c r="U33" i="3" s="1"/>
  <c r="V33" i="3" s="1"/>
  <c r="H33" i="3"/>
  <c r="F33" i="3"/>
  <c r="Z33" i="3" s="1"/>
  <c r="AA33" i="3" s="1"/>
  <c r="H32" i="3"/>
  <c r="J32" i="3" s="1"/>
  <c r="U32" i="3" s="1"/>
  <c r="V32" i="3" s="1"/>
  <c r="F32" i="3"/>
  <c r="Z32" i="3" s="1"/>
  <c r="AA32" i="3" s="1"/>
  <c r="J31" i="3"/>
  <c r="U31" i="3" s="1"/>
  <c r="V31" i="3" s="1"/>
  <c r="H31" i="3"/>
  <c r="F31" i="3"/>
  <c r="Z31" i="3" s="1"/>
  <c r="AA31" i="3" s="1"/>
  <c r="H30" i="3"/>
  <c r="J30" i="3" s="1"/>
  <c r="U30" i="3" s="1"/>
  <c r="V30" i="3" s="1"/>
  <c r="F30" i="3"/>
  <c r="Z30" i="3" s="1"/>
  <c r="AA30" i="3" s="1"/>
  <c r="J29" i="3"/>
  <c r="U29" i="3" s="1"/>
  <c r="V29" i="3" s="1"/>
  <c r="H29" i="3"/>
  <c r="F29" i="3"/>
  <c r="Z29" i="3" s="1"/>
  <c r="AA29" i="3" s="1"/>
  <c r="H28" i="3"/>
  <c r="J28" i="3" s="1"/>
  <c r="U28" i="3" s="1"/>
  <c r="V28" i="3" s="1"/>
  <c r="F28" i="3"/>
  <c r="Z28" i="3" s="1"/>
  <c r="AA28" i="3" s="1"/>
  <c r="J27" i="3"/>
  <c r="U27" i="3" s="1"/>
  <c r="V27" i="3" s="1"/>
  <c r="H27" i="3"/>
  <c r="F27" i="3"/>
  <c r="Z27" i="3" s="1"/>
  <c r="AA27" i="3" s="1"/>
  <c r="H26" i="3"/>
  <c r="J26" i="3" s="1"/>
  <c r="U26" i="3" s="1"/>
  <c r="V26" i="3" s="1"/>
  <c r="F26" i="3"/>
  <c r="Z26" i="3" s="1"/>
  <c r="AA26" i="3" s="1"/>
  <c r="H25" i="3"/>
  <c r="J25" i="3" s="1"/>
  <c r="U25" i="3" s="1"/>
  <c r="V25" i="3" s="1"/>
  <c r="F25" i="3"/>
  <c r="Z25" i="3" s="1"/>
  <c r="AA25" i="3" s="1"/>
  <c r="R24" i="3"/>
  <c r="H24" i="3"/>
  <c r="J24" i="3" s="1"/>
  <c r="F24" i="3"/>
  <c r="Z24" i="3" s="1"/>
  <c r="AA24" i="3" s="1"/>
  <c r="Z23" i="3"/>
  <c r="AA23" i="3" s="1"/>
  <c r="R23" i="3"/>
  <c r="H23" i="3"/>
  <c r="J23" i="3" s="1"/>
  <c r="U23" i="3" s="1"/>
  <c r="V23" i="3" s="1"/>
  <c r="F23" i="3"/>
  <c r="R22" i="3"/>
  <c r="H22" i="3"/>
  <c r="J22" i="3" s="1"/>
  <c r="F22" i="3"/>
  <c r="Z22" i="3" s="1"/>
  <c r="AA22" i="3" s="1"/>
  <c r="H21" i="3"/>
  <c r="J21" i="3" s="1"/>
  <c r="U21" i="3" s="1"/>
  <c r="V21" i="3" s="1"/>
  <c r="F21" i="3"/>
  <c r="Z21" i="3" s="1"/>
  <c r="AA21" i="3" s="1"/>
  <c r="H20" i="3"/>
  <c r="J20" i="3" s="1"/>
  <c r="U20" i="3" s="1"/>
  <c r="V20" i="3" s="1"/>
  <c r="F20" i="3"/>
  <c r="Z20" i="3" s="1"/>
  <c r="AA20" i="3" s="1"/>
  <c r="R19" i="3"/>
  <c r="H19" i="3"/>
  <c r="J19" i="3" s="1"/>
  <c r="U19" i="3" s="1"/>
  <c r="V19" i="3" s="1"/>
  <c r="F19" i="3"/>
  <c r="Z19" i="3" s="1"/>
  <c r="AA19" i="3" s="1"/>
  <c r="J18" i="3"/>
  <c r="U18" i="3" s="1"/>
  <c r="V18" i="3" s="1"/>
  <c r="H18" i="3"/>
  <c r="F18" i="3"/>
  <c r="Z18" i="3" s="1"/>
  <c r="AA18" i="3" s="1"/>
  <c r="Z17" i="3"/>
  <c r="AA17" i="3" s="1"/>
  <c r="H17" i="3"/>
  <c r="J17" i="3" s="1"/>
  <c r="U17" i="3" s="1"/>
  <c r="V17" i="3" s="1"/>
  <c r="F17" i="3"/>
  <c r="AA16" i="3"/>
  <c r="Z16" i="3"/>
  <c r="H16" i="3"/>
  <c r="J16" i="3" s="1"/>
  <c r="U16" i="3" s="1"/>
  <c r="V16" i="3" s="1"/>
  <c r="F16" i="3"/>
  <c r="AA15" i="3"/>
  <c r="Z15" i="3"/>
  <c r="H15" i="3"/>
  <c r="J15" i="3" s="1"/>
  <c r="U15" i="3" s="1"/>
  <c r="V15" i="3" s="1"/>
  <c r="F15" i="3"/>
  <c r="AA14" i="3"/>
  <c r="Z14" i="3"/>
  <c r="H14" i="3"/>
  <c r="J14" i="3" s="1"/>
  <c r="F14" i="3"/>
  <c r="F13" i="3"/>
  <c r="Z13" i="3" s="1"/>
  <c r="AA13" i="3" s="1"/>
  <c r="U24" i="3" l="1"/>
  <c r="V24" i="3" s="1"/>
  <c r="R53" i="3"/>
  <c r="U22" i="3"/>
  <c r="V22" i="3" s="1"/>
  <c r="J53" i="3"/>
  <c r="H53" i="3" s="1"/>
  <c r="U14" i="3"/>
  <c r="X36" i="3"/>
  <c r="X15" i="3"/>
  <c r="X25" i="3"/>
  <c r="X14" i="3"/>
  <c r="X16" i="3"/>
  <c r="X53" i="3" l="1"/>
  <c r="U53" i="3"/>
  <c r="V14" i="3"/>
  <c r="V53" i="3" s="1"/>
  <c r="D24" i="24" l="1"/>
  <c r="D22" i="24"/>
  <c r="D19" i="24"/>
  <c r="D17" i="24" s="1"/>
  <c r="D11" i="24"/>
  <c r="F21" i="14" l="1"/>
  <c r="F6" i="14"/>
  <c r="G5" i="14"/>
  <c r="F5" i="14" s="1"/>
  <c r="F12" i="10" l="1"/>
  <c r="F15" i="10"/>
  <c r="F16" i="10"/>
  <c r="D16" i="10"/>
  <c r="H16" i="10" s="1"/>
  <c r="D15" i="10"/>
  <c r="H15" i="10" s="1"/>
  <c r="D14" i="10"/>
  <c r="H14" i="10" s="1"/>
  <c r="D13" i="10"/>
  <c r="H13" i="10" s="1"/>
  <c r="D12" i="10"/>
  <c r="H12" i="10" s="1"/>
  <c r="D11" i="10"/>
  <c r="H11" i="10" s="1"/>
  <c r="M9" i="2"/>
  <c r="N9" i="2"/>
  <c r="M10" i="2"/>
  <c r="M11" i="2"/>
  <c r="N11" i="2"/>
  <c r="M12" i="2"/>
  <c r="M13" i="2"/>
  <c r="N13" i="2"/>
  <c r="I10" i="2"/>
  <c r="J10" i="2"/>
  <c r="F11" i="2"/>
  <c r="E13" i="2"/>
  <c r="I13" i="2" s="1"/>
  <c r="J13" i="2" s="1"/>
  <c r="E12" i="2"/>
  <c r="N12" i="2" s="1"/>
  <c r="E11" i="2"/>
  <c r="I11" i="2" s="1"/>
  <c r="J11" i="2" s="1"/>
  <c r="E10" i="2"/>
  <c r="N10" i="2" s="1"/>
  <c r="E9" i="2"/>
  <c r="I9" i="2" s="1"/>
  <c r="J9" i="2" s="1"/>
  <c r="E8" i="2"/>
  <c r="D11" i="11"/>
  <c r="E11" i="11"/>
  <c r="F11" i="11"/>
  <c r="G11" i="11"/>
  <c r="C11" i="11"/>
  <c r="D45" i="11"/>
  <c r="E45" i="11"/>
  <c r="F45" i="11"/>
  <c r="G45" i="11"/>
  <c r="H45" i="11"/>
  <c r="C45" i="11"/>
  <c r="D44" i="11"/>
  <c r="E44" i="11"/>
  <c r="F44" i="11"/>
  <c r="G44" i="11"/>
  <c r="H44" i="11"/>
  <c r="C44" i="11"/>
  <c r="B44" i="11" s="1"/>
  <c r="H9" i="11"/>
  <c r="I9" i="11" s="1"/>
  <c r="F10" i="9"/>
  <c r="F11" i="9"/>
  <c r="F12" i="9"/>
  <c r="F13" i="9"/>
  <c r="F14" i="9"/>
  <c r="F15" i="9"/>
  <c r="F16" i="9"/>
  <c r="F17" i="9"/>
  <c r="F18" i="9"/>
  <c r="F19" i="9"/>
  <c r="F20" i="9"/>
  <c r="F21" i="9"/>
  <c r="F22" i="9"/>
  <c r="F23" i="9"/>
  <c r="F24" i="9"/>
  <c r="F25" i="9"/>
  <c r="F26" i="9"/>
  <c r="F27" i="9"/>
  <c r="F9" i="9"/>
  <c r="D28" i="9"/>
  <c r="AR11" i="7"/>
  <c r="AL10" i="7"/>
  <c r="AH11" i="7"/>
  <c r="AI11" i="7"/>
  <c r="AH10" i="7"/>
  <c r="AR10" i="7" s="1"/>
  <c r="AI10" i="7"/>
  <c r="V10" i="7"/>
  <c r="R10" i="7"/>
  <c r="P11" i="7"/>
  <c r="P10" i="7"/>
  <c r="O11" i="7"/>
  <c r="O10" i="7"/>
  <c r="D13" i="5"/>
  <c r="D11" i="5"/>
  <c r="C27" i="5"/>
  <c r="C13" i="5"/>
  <c r="C12" i="5"/>
  <c r="C11" i="5"/>
  <c r="H10" i="33"/>
  <c r="H11" i="33"/>
  <c r="H9" i="33"/>
  <c r="C17" i="5"/>
  <c r="D17" i="5" s="1"/>
  <c r="C14" i="5"/>
  <c r="D14" i="5" s="1"/>
  <c r="D12" i="5" s="1"/>
  <c r="C15" i="5"/>
  <c r="K9" i="4"/>
  <c r="L14" i="4"/>
  <c r="J14" i="4"/>
  <c r="I14" i="4"/>
  <c r="F13" i="2" l="1"/>
  <c r="F9" i="2"/>
  <c r="F13" i="10"/>
  <c r="F12" i="2"/>
  <c r="F28" i="9"/>
  <c r="K9" i="11"/>
  <c r="F10" i="2"/>
  <c r="I12" i="2"/>
  <c r="J12" i="2" s="1"/>
  <c r="F14" i="10"/>
  <c r="C26" i="5"/>
  <c r="K13" i="2"/>
  <c r="K12" i="2"/>
  <c r="K11" i="2"/>
  <c r="K10" i="2"/>
  <c r="K9" i="2"/>
  <c r="L9" i="11"/>
  <c r="B45" i="11"/>
  <c r="N9" i="11"/>
  <c r="J9" i="11"/>
  <c r="M9" i="11"/>
  <c r="F12" i="5"/>
  <c r="H12" i="5" s="1"/>
  <c r="L12" i="5" s="1"/>
  <c r="M12" i="5" s="1"/>
  <c r="F13" i="5"/>
  <c r="H13" i="5" s="1"/>
  <c r="J13" i="5" s="1"/>
  <c r="M13" i="5" s="1"/>
  <c r="D16" i="5"/>
  <c r="F11" i="5"/>
  <c r="H11" i="5" s="1"/>
  <c r="E11" i="1"/>
  <c r="E16" i="1"/>
  <c r="E15" i="1"/>
  <c r="E14" i="1"/>
  <c r="E13" i="1"/>
  <c r="E12" i="1"/>
  <c r="O11" i="2" l="1"/>
  <c r="G14" i="10"/>
  <c r="O12" i="2"/>
  <c r="G15" i="10"/>
  <c r="O9" i="2"/>
  <c r="G12" i="10"/>
  <c r="O13" i="2"/>
  <c r="G16" i="10"/>
  <c r="N23" i="2"/>
  <c r="O10" i="2"/>
  <c r="G13" i="10"/>
  <c r="J11" i="5"/>
  <c r="M11" i="5" s="1"/>
  <c r="F35" i="14" l="1"/>
  <c r="F22" i="14"/>
  <c r="F20" i="14"/>
  <c r="F19" i="14"/>
  <c r="F18" i="14"/>
  <c r="F17" i="14"/>
  <c r="F16" i="14"/>
  <c r="F15" i="14"/>
  <c r="F14" i="14"/>
  <c r="F13" i="14"/>
  <c r="F9" i="14"/>
  <c r="F10" i="14" s="1"/>
  <c r="F8" i="14"/>
  <c r="F7" i="14"/>
  <c r="F12" i="14" l="1"/>
  <c r="F11" i="14"/>
  <c r="Y10" i="7" l="1"/>
  <c r="G9" i="4" l="1"/>
  <c r="H9" i="4" l="1"/>
  <c r="AC12" i="7"/>
  <c r="E17" i="1" l="1"/>
  <c r="E14" i="2"/>
  <c r="I14" i="2" s="1"/>
  <c r="F11" i="10" l="1"/>
  <c r="Z12" i="7"/>
  <c r="Q12" i="7"/>
  <c r="N12" i="7"/>
  <c r="AP11" i="7"/>
  <c r="AL11" i="7"/>
  <c r="AS11" i="7"/>
  <c r="V11" i="7"/>
  <c r="U11" i="7"/>
  <c r="R11" i="7"/>
  <c r="AP10" i="7"/>
  <c r="U10" i="7"/>
  <c r="U12" i="7" s="1"/>
  <c r="P23" i="4"/>
  <c r="P22" i="4"/>
  <c r="P24" i="4" s="1"/>
  <c r="K10" i="4"/>
  <c r="K14" i="4" s="1"/>
  <c r="G10" i="4"/>
  <c r="F32" i="2"/>
  <c r="F28" i="2"/>
  <c r="E27" i="2"/>
  <c r="M8" i="2"/>
  <c r="F8" i="2"/>
  <c r="F14" i="2" s="1"/>
  <c r="AQ10" i="7" l="1"/>
  <c r="M10" i="7"/>
  <c r="H10" i="4"/>
  <c r="H14" i="4" s="1"/>
  <c r="G14" i="4"/>
  <c r="AQ11" i="7"/>
  <c r="M11" i="7"/>
  <c r="V12" i="7"/>
  <c r="R12" i="7"/>
  <c r="Y12" i="7"/>
  <c r="W11" i="7"/>
  <c r="X11" i="7"/>
  <c r="O12" i="7"/>
  <c r="P12" i="7"/>
  <c r="T10" i="7"/>
  <c r="F17" i="10"/>
  <c r="H17" i="10"/>
  <c r="D17" i="10"/>
  <c r="AS10" i="7"/>
  <c r="T11" i="7"/>
  <c r="S11" i="7" s="1"/>
  <c r="E28" i="2"/>
  <c r="E32" i="2"/>
  <c r="E15" i="2"/>
  <c r="B25" i="2" s="1"/>
  <c r="F15" i="2"/>
  <c r="I8" i="2"/>
  <c r="J8" i="2" s="1"/>
  <c r="N8" i="2"/>
  <c r="N14" i="2" s="1"/>
  <c r="K8" i="2" l="1"/>
  <c r="J14" i="2"/>
  <c r="M12" i="7"/>
  <c r="F14" i="5"/>
  <c r="F26" i="5"/>
  <c r="AA12" i="7"/>
  <c r="AB12" i="7"/>
  <c r="S10" i="7"/>
  <c r="S12" i="7" s="1"/>
  <c r="T12" i="7"/>
  <c r="W12" i="7"/>
  <c r="X12" i="7"/>
  <c r="F15" i="5"/>
  <c r="K14" i="2" l="1"/>
  <c r="N21" i="2"/>
  <c r="N24" i="2" s="1"/>
  <c r="G11" i="10"/>
  <c r="H15" i="5"/>
  <c r="J15" i="5" s="1"/>
  <c r="M15" i="5" s="1"/>
  <c r="H14" i="5"/>
  <c r="L14" i="5" s="1"/>
  <c r="M14" i="5" s="1"/>
  <c r="G17" i="10"/>
  <c r="C16" i="5"/>
  <c r="O8" i="2"/>
  <c r="O14" i="2" s="1"/>
  <c r="F17" i="5" l="1"/>
  <c r="H17" i="5" s="1"/>
  <c r="M17" i="5" s="1"/>
  <c r="O16" i="2"/>
  <c r="J17" i="5" l="1"/>
  <c r="H10" i="11" l="1"/>
  <c r="K10" i="11" l="1"/>
  <c r="K11" i="11" s="1"/>
  <c r="H11" i="11"/>
  <c r="J10" i="11"/>
  <c r="J11" i="11" s="1"/>
  <c r="N10" i="11"/>
  <c r="N11" i="11" s="1"/>
  <c r="L10" i="11"/>
  <c r="L11" i="11" s="1"/>
  <c r="I10" i="11"/>
  <c r="I11" i="11" s="1"/>
  <c r="M10" i="11"/>
  <c r="M11" i="11" s="1"/>
  <c r="F16" i="5" l="1"/>
  <c r="H16" i="5"/>
  <c r="M16" i="5"/>
  <c r="J16" i="5"/>
</calcChain>
</file>

<file path=xl/sharedStrings.xml><?xml version="1.0" encoding="utf-8"?>
<sst xmlns="http://schemas.openxmlformats.org/spreadsheetml/2006/main" count="1002" uniqueCount="560">
  <si>
    <t>N.p.k.</t>
  </si>
  <si>
    <t>Garums  m</t>
  </si>
  <si>
    <t>Piezīmes</t>
  </si>
  <si>
    <t>Piketāžas atjaunošana dabā</t>
  </si>
  <si>
    <t>Pārbaudīja</t>
  </si>
  <si>
    <t>DARBU  APJOMU APRĒĶINS Nr.1</t>
  </si>
  <si>
    <t>Piketi</t>
  </si>
  <si>
    <t>Labais krasts</t>
  </si>
  <si>
    <t>Kreisais krasts</t>
  </si>
  <si>
    <t>DARBU  APJOMU APRĒĶINS Nr.2</t>
  </si>
  <si>
    <t>Apauguma novākšana</t>
  </si>
  <si>
    <t>Ūdensnotekas nogāzēs</t>
  </si>
  <si>
    <t>Atbērtnē</t>
  </si>
  <si>
    <t>Platība kopā ha</t>
  </si>
  <si>
    <t>Apauguma raksturojums</t>
  </si>
  <si>
    <t>Atcelmošana</t>
  </si>
  <si>
    <t>Labā krasta nogāze m</t>
  </si>
  <si>
    <t>Kreisā  krasta nogāze m</t>
  </si>
  <si>
    <t>Platība ha</t>
  </si>
  <si>
    <t>Labā krasta atbērtne m</t>
  </si>
  <si>
    <t>Kreisā krasta atbērtne m</t>
  </si>
  <si>
    <t>Platums m</t>
  </si>
  <si>
    <t>Garums m</t>
  </si>
  <si>
    <t>Kopā</t>
  </si>
  <si>
    <t>ha</t>
  </si>
  <si>
    <t>Reti krūmi</t>
  </si>
  <si>
    <t>DARBU  APJOMU  APRĒĶINS Nr. 3</t>
  </si>
  <si>
    <t>Grunts rakšana</t>
  </si>
  <si>
    <t>Nr.p.k.</t>
  </si>
  <si>
    <t>Zemes virsas  atzīme  m</t>
  </si>
  <si>
    <t>Pastāvošā grāvja dibena atzīme  m</t>
  </si>
  <si>
    <t>Projektētā grāvja dibena atzīme  m</t>
  </si>
  <si>
    <t>Projektētais grāvja dziļums  m</t>
  </si>
  <si>
    <t xml:space="preserve">Atstatums starp piketiem   m </t>
  </si>
  <si>
    <t>Ekskavācija</t>
  </si>
  <si>
    <t>Bebru aizsprostu likvidēšana</t>
  </si>
  <si>
    <t>Ietekošo grāvju pievienojumi</t>
  </si>
  <si>
    <t>Ietekošo grāvju aizbēršana un atrakšana tos šķērsojot</t>
  </si>
  <si>
    <t>pik.</t>
  </si>
  <si>
    <t>5</t>
  </si>
  <si>
    <t>14</t>
  </si>
  <si>
    <t>15</t>
  </si>
  <si>
    <t>16</t>
  </si>
  <si>
    <t>17</t>
  </si>
  <si>
    <t>18</t>
  </si>
  <si>
    <t>19</t>
  </si>
  <si>
    <t>20</t>
  </si>
  <si>
    <t>Kopā:</t>
  </si>
  <si>
    <t>DARBA APJOMU APRĒĶINS Nr.4</t>
  </si>
  <si>
    <t>Būvju nojaukšana</t>
  </si>
  <si>
    <t xml:space="preserve"> Pikets</t>
  </si>
  <si>
    <t>Būves parametri</t>
  </si>
  <si>
    <t>Metāla konstrukciju nojaukšana                            kg</t>
  </si>
  <si>
    <t>Cita materiāla nojaukšana</t>
  </si>
  <si>
    <t>L m</t>
  </si>
  <si>
    <t>DARBU APJOMA APRĒĶINS  Nr. 5</t>
  </si>
  <si>
    <t>Grunts izlīdzināšana</t>
  </si>
  <si>
    <r>
      <t>Izraktais apjoms m</t>
    </r>
    <r>
      <rPr>
        <vertAlign val="superscript"/>
        <sz val="12"/>
        <rFont val="Times New Roman"/>
        <family val="1"/>
        <charset val="186"/>
      </rPr>
      <t>3</t>
    </r>
  </si>
  <si>
    <t xml:space="preserve">Grunts </t>
  </si>
  <si>
    <t>Caurteku būvniecība</t>
  </si>
  <si>
    <t>Būves nosaukums</t>
  </si>
  <si>
    <t>Caurtekas garums, m</t>
  </si>
  <si>
    <t>Caurtekas materiāls</t>
  </si>
  <si>
    <t>Iebūves atzīmes</t>
  </si>
  <si>
    <t>Ceļa platums m</t>
  </si>
  <si>
    <t>Caurtekas galu nostiprinājumi</t>
  </si>
  <si>
    <t>Ceļa segas atjaunošana</t>
  </si>
  <si>
    <t>Ieplūde</t>
  </si>
  <si>
    <t>Izplūde</t>
  </si>
  <si>
    <t>Ceļa  virsa</t>
  </si>
  <si>
    <t>DARBU APJOMU APRĒĶINS Nr. 7</t>
  </si>
  <si>
    <t>Virszemes noteces novadīšanas tekņu ierīkošana</t>
  </si>
  <si>
    <t>Nr. p. k.</t>
  </si>
  <si>
    <t>Gultnes nosaukums</t>
  </si>
  <si>
    <t>Virszemes noteces novadīšanas tekņu ierīkošanas vieta precizējama būvniecības laikā</t>
  </si>
  <si>
    <t>Atbērtnes labiekārtošana</t>
  </si>
  <si>
    <t>Atbērtnes diskošana</t>
  </si>
  <si>
    <t>Citi darbi</t>
  </si>
  <si>
    <t xml:space="preserve"> Piketi</t>
  </si>
  <si>
    <t>Garums                m</t>
  </si>
  <si>
    <t>Platums                m</t>
  </si>
  <si>
    <t>Platība          ha</t>
  </si>
  <si>
    <t>Drenu izteku atjaunošana</t>
  </si>
  <si>
    <t>Krasts</t>
  </si>
  <si>
    <t>Dzelzsbetona tekņu atjaunošana gab.</t>
  </si>
  <si>
    <t>Labais kr.</t>
  </si>
  <si>
    <t>Sedimentācijas baseinu izbūve</t>
  </si>
  <si>
    <t>10 m</t>
  </si>
  <si>
    <t>20 m</t>
  </si>
  <si>
    <t>Vid. biezi krūmi</t>
  </si>
  <si>
    <t>Atsevišķi koki</t>
  </si>
  <si>
    <t>gab</t>
  </si>
  <si>
    <t>Biomasas rakšana</t>
  </si>
  <si>
    <t>Izlīdzināšanas apjoms  %</t>
  </si>
  <si>
    <t>Izlīdzināšanas apjoms m³</t>
  </si>
  <si>
    <t>Pārtīrīšana pirms nodošanas ekspluat.</t>
  </si>
  <si>
    <t xml:space="preserve">Biomasa </t>
  </si>
  <si>
    <t xml:space="preserve">Nostiprinājums </t>
  </si>
  <si>
    <t>cits</t>
  </si>
  <si>
    <t>Piezīme:</t>
  </si>
  <si>
    <t>Apauguma palieku novākšana un utilizācija ha</t>
  </si>
  <si>
    <t>2</t>
  </si>
  <si>
    <t>3</t>
  </si>
  <si>
    <t>4</t>
  </si>
  <si>
    <t>Ģeotekstils</t>
  </si>
  <si>
    <r>
      <t xml:space="preserve">Caurtekas </t>
    </r>
    <r>
      <rPr>
        <sz val="11"/>
        <rFont val="Calibri"/>
        <family val="2"/>
        <charset val="186"/>
      </rPr>
      <t xml:space="preserve">Ø </t>
    </r>
    <r>
      <rPr>
        <sz val="11"/>
        <rFont val="Times New Roman"/>
        <family val="1"/>
        <charset val="186"/>
      </rPr>
      <t xml:space="preserve"> m</t>
    </r>
  </si>
  <si>
    <t>Ø m</t>
  </si>
  <si>
    <t>1</t>
  </si>
  <si>
    <t>8</t>
  </si>
  <si>
    <t>9</t>
  </si>
  <si>
    <t>10</t>
  </si>
  <si>
    <t>11</t>
  </si>
  <si>
    <t>12</t>
  </si>
  <si>
    <t>13</t>
  </si>
  <si>
    <t>Vid. biezi krūmi+sīkmežs</t>
  </si>
  <si>
    <t>Biezi krūmi+sīkmežs</t>
  </si>
  <si>
    <t>t.sk.ar roku darbu</t>
  </si>
  <si>
    <t>Būve Nr.2</t>
  </si>
  <si>
    <t>Īss veicamo darbu apraksts</t>
  </si>
  <si>
    <t>Mēra vien.</t>
  </si>
  <si>
    <t>Apjoms</t>
  </si>
  <si>
    <t>Dažādi darbi</t>
  </si>
  <si>
    <t>V.Bukelis</t>
  </si>
  <si>
    <t>m3</t>
  </si>
  <si>
    <t>m2</t>
  </si>
  <si>
    <t>Izteku caurule</t>
  </si>
  <si>
    <t>m</t>
  </si>
  <si>
    <t>Materiāla nosaukums</t>
  </si>
  <si>
    <t>Skaits</t>
  </si>
  <si>
    <t>mēra vien.</t>
  </si>
  <si>
    <t>apjoms</t>
  </si>
  <si>
    <t>Daudzums</t>
  </si>
  <si>
    <t>Pievesta minerālgrunts</t>
  </si>
  <si>
    <t>būves</t>
  </si>
  <si>
    <t>Ceļa sega - smilts</t>
  </si>
  <si>
    <t>Ceļa sega - grants</t>
  </si>
  <si>
    <t>GALVENO BŪVMATERIĀLU UN IZSTRĀDĀJUMU SPECIFIKĀCIJA</t>
  </si>
  <si>
    <t>Drenu iztekas</t>
  </si>
  <si>
    <t xml:space="preserve">PE neperforētas caurules D = 100mm </t>
  </si>
  <si>
    <t>Velēnas vai preterozijas paklājs</t>
  </si>
  <si>
    <t>Dzelzbetona teknes</t>
  </si>
  <si>
    <t>Velēnu krāvums</t>
  </si>
  <si>
    <t>Noteces vagas</t>
  </si>
  <si>
    <t>Darba veids</t>
  </si>
  <si>
    <t>Darba robežu atjaunošana</t>
  </si>
  <si>
    <t>30 m</t>
  </si>
  <si>
    <t>Celmu laušana un utilizācija</t>
  </si>
  <si>
    <t>tai skaitā ar roku darbu</t>
  </si>
  <si>
    <t>tai skaitā mehanizēti</t>
  </si>
  <si>
    <t>kg</t>
  </si>
  <si>
    <t>caurtekas atrakšana</t>
  </si>
  <si>
    <t>Caurteku būve</t>
  </si>
  <si>
    <t>ūdens atsūknēšana</t>
  </si>
  <si>
    <t>st</t>
  </si>
  <si>
    <t>caurteku apbēršana un bliet.ar pievestu minerālgrunti</t>
  </si>
  <si>
    <t>ceļa sega - grants</t>
  </si>
  <si>
    <t>Virsūdeņu noteces vagas</t>
  </si>
  <si>
    <t>noteces vagas rakšana</t>
  </si>
  <si>
    <t>H.Gailums</t>
  </si>
  <si>
    <t>Labiekārtošana</t>
  </si>
  <si>
    <t>atbērtnes diskošana</t>
  </si>
  <si>
    <t>apauguma palieku novākšana un utilizācija</t>
  </si>
  <si>
    <t>Izteku atjaunošana</t>
  </si>
  <si>
    <t>dzelzbetona teknes</t>
  </si>
  <si>
    <t>velēnu krāvums</t>
  </si>
  <si>
    <t>ģeotekstils</t>
  </si>
  <si>
    <t>Caurtekas apbēršana un blit. ar pievestu minerālgr. m3</t>
  </si>
  <si>
    <t>1.1.</t>
  </si>
  <si>
    <t>1.2.</t>
  </si>
  <si>
    <t>1.3.</t>
  </si>
  <si>
    <t>1.4.</t>
  </si>
  <si>
    <t>1.5.</t>
  </si>
  <si>
    <t>1.6.</t>
  </si>
  <si>
    <t>1.7.</t>
  </si>
  <si>
    <t>1.8.</t>
  </si>
  <si>
    <t>1.9.</t>
  </si>
  <si>
    <t>1.10.</t>
  </si>
  <si>
    <t>1.11.</t>
  </si>
  <si>
    <t>1.12.</t>
  </si>
  <si>
    <t>2.1.</t>
  </si>
  <si>
    <t>2.2.</t>
  </si>
  <si>
    <t>2.3.</t>
  </si>
  <si>
    <t>2.4.</t>
  </si>
  <si>
    <t>3.1.</t>
  </si>
  <si>
    <t>4.1.</t>
  </si>
  <si>
    <t>4.2.</t>
  </si>
  <si>
    <t>4.3.</t>
  </si>
  <si>
    <t>4.4.</t>
  </si>
  <si>
    <t>7.1.</t>
  </si>
  <si>
    <t>7.2.</t>
  </si>
  <si>
    <t>11.1.</t>
  </si>
  <si>
    <t>6.1.</t>
  </si>
  <si>
    <t>6.2.</t>
  </si>
  <si>
    <t>4.5.</t>
  </si>
  <si>
    <t>4.6.</t>
  </si>
  <si>
    <t>Izpildmērījumu sagatavošana</t>
  </si>
  <si>
    <t>obj.</t>
  </si>
  <si>
    <t>tai skaitā sedimentācijas baseina rakšana</t>
  </si>
  <si>
    <t>tai skaitā pārtīrīšana sedimentācijas baseina 50%</t>
  </si>
  <si>
    <t>8.1.1.</t>
  </si>
  <si>
    <t>8.1.2.</t>
  </si>
  <si>
    <t>8.1.3.</t>
  </si>
  <si>
    <t>8.2.1.</t>
  </si>
  <si>
    <t>8.2.2.</t>
  </si>
  <si>
    <t>8.2.3.</t>
  </si>
  <si>
    <t>Ø7,5cm</t>
  </si>
  <si>
    <t>Ø10,0cm</t>
  </si>
  <si>
    <t>Ø12,5cm</t>
  </si>
  <si>
    <t>rakšana</t>
  </si>
  <si>
    <t>caurtekas</t>
  </si>
  <si>
    <t>drenas</t>
  </si>
  <si>
    <t>Ø17,5cm</t>
  </si>
  <si>
    <r>
      <t>Izstrādājamā grunts, m</t>
    </r>
    <r>
      <rPr>
        <vertAlign val="superscript"/>
        <sz val="12"/>
        <color indexed="8"/>
        <rFont val="Times New Roman"/>
        <family val="1"/>
        <charset val="186"/>
      </rPr>
      <t>3</t>
    </r>
  </si>
  <si>
    <t>Skaits gab.</t>
  </si>
  <si>
    <t>Piezīmes:</t>
  </si>
  <si>
    <t>Sastādija</t>
  </si>
  <si>
    <t>J. Dukaļskis</t>
  </si>
  <si>
    <t>K</t>
  </si>
  <si>
    <r>
      <t>GN-3, m</t>
    </r>
    <r>
      <rPr>
        <vertAlign val="superscript"/>
        <sz val="11"/>
        <rFont val="Times New Roman"/>
        <family val="1"/>
        <charset val="186"/>
      </rPr>
      <t>2</t>
    </r>
  </si>
  <si>
    <t>gab.</t>
  </si>
  <si>
    <t>Smilts - grants maisījums, m3 (b=20cm)</t>
  </si>
  <si>
    <t>GN-3, m2</t>
  </si>
  <si>
    <r>
      <t>Pievesta, blietēta smits zem  caurtekas, ģeotekstila spilvenā m</t>
    </r>
    <r>
      <rPr>
        <vertAlign val="superscript"/>
        <sz val="11"/>
        <rFont val="Times New Roman"/>
        <family val="1"/>
        <charset val="186"/>
      </rPr>
      <t>3</t>
    </r>
  </si>
  <si>
    <r>
      <t>Velenojums m</t>
    </r>
    <r>
      <rPr>
        <vertAlign val="superscript"/>
        <sz val="11"/>
        <rFont val="Times New Roman"/>
        <family val="1"/>
        <charset val="186"/>
      </rPr>
      <t xml:space="preserve">2 </t>
    </r>
    <r>
      <rPr>
        <sz val="11"/>
        <rFont val="Times New Roman"/>
        <family val="1"/>
        <charset val="186"/>
      </rPr>
      <t>(teknēm)</t>
    </r>
  </si>
  <si>
    <t>Ieplūde zemes virsma</t>
  </si>
  <si>
    <t>Izplūde zemes virsma</t>
  </si>
  <si>
    <t>Caurtekas būvniecība</t>
  </si>
  <si>
    <t>Ģeotekstils (40 kN/m)</t>
  </si>
  <si>
    <t>Smilts spilvenam</t>
  </si>
  <si>
    <t>GN-3, Preterozijas paklājs</t>
  </si>
  <si>
    <t>GN-3, Melnzeme</t>
  </si>
  <si>
    <t>GN-3, Tapas</t>
  </si>
  <si>
    <t>GN-3, Zāļu sēklas</t>
  </si>
  <si>
    <t>Teknēm, Velēna</t>
  </si>
  <si>
    <t>1.13.</t>
  </si>
  <si>
    <t>Teknēm, Akmens vai dolomīta šķembas (Ø 50-100mm)</t>
  </si>
  <si>
    <t>1.14.</t>
  </si>
  <si>
    <t>1.15.</t>
  </si>
  <si>
    <t>1.16.</t>
  </si>
  <si>
    <t>3.2.</t>
  </si>
  <si>
    <t xml:space="preserve"> Akmens vai dolomīta šķembas(Ø 40-80mm)</t>
  </si>
  <si>
    <t>Ūdens atsūknēšana st</t>
  </si>
  <si>
    <t>GN-1, m2</t>
  </si>
  <si>
    <t>caurtekas optimālais garum m</t>
  </si>
  <si>
    <t>Max dziļums</t>
  </si>
  <si>
    <r>
      <t xml:space="preserve"> Šķembas frakcija  </t>
    </r>
    <r>
      <rPr>
        <sz val="11"/>
        <rFont val="Calibri"/>
        <family val="2"/>
        <charset val="186"/>
      </rPr>
      <t>Ø5</t>
    </r>
    <r>
      <rPr>
        <sz val="11"/>
        <rFont val="Times New Roman"/>
        <family val="1"/>
        <charset val="186"/>
      </rPr>
      <t>0-100  m</t>
    </r>
    <r>
      <rPr>
        <vertAlign val="superscript"/>
        <sz val="11"/>
        <rFont val="Times New Roman"/>
        <family val="1"/>
        <charset val="186"/>
      </rPr>
      <t>3</t>
    </r>
    <r>
      <rPr>
        <sz val="11"/>
        <rFont val="Times New Roman"/>
        <family val="1"/>
        <charset val="186"/>
      </rPr>
      <t xml:space="preserve"> (teknēm, zobam)</t>
    </r>
  </si>
  <si>
    <r>
      <t>Smilts pamatojums,   m</t>
    </r>
    <r>
      <rPr>
        <vertAlign val="superscript"/>
        <sz val="11"/>
        <rFont val="Times New Roman"/>
        <family val="1"/>
        <charset val="186"/>
      </rPr>
      <t xml:space="preserve">3 </t>
    </r>
    <r>
      <rPr>
        <sz val="11"/>
        <rFont val="Times New Roman"/>
        <family val="1"/>
        <charset val="186"/>
      </rPr>
      <t>(b=40cm)</t>
    </r>
  </si>
  <si>
    <r>
      <t>Grants,  m</t>
    </r>
    <r>
      <rPr>
        <vertAlign val="superscript"/>
        <sz val="11"/>
        <rFont val="Times New Roman"/>
        <family val="1"/>
        <charset val="186"/>
      </rPr>
      <t xml:space="preserve">3 </t>
    </r>
    <r>
      <rPr>
        <sz val="11"/>
        <rFont val="Times New Roman"/>
        <family val="1"/>
        <charset val="186"/>
      </rPr>
      <t>(b=25cm)</t>
    </r>
  </si>
  <si>
    <t>GN-17, m2</t>
  </si>
  <si>
    <t>betona gali, m3</t>
  </si>
  <si>
    <t>Uzbēruma augstums virscaurtekas, m</t>
  </si>
  <si>
    <t>caurtekas izrokamāis dibena platums, m</t>
  </si>
  <si>
    <t>=</t>
  </si>
  <si>
    <t>Ceļa grāvju dibena platums, m</t>
  </si>
  <si>
    <t>Stiprināmais augstums izplūdē, m</t>
  </si>
  <si>
    <t>Stiprināmais augstums ieplūdē, m</t>
  </si>
  <si>
    <t>Iebūves dibena platums, m</t>
  </si>
  <si>
    <t>Ieplūdes gala stiprinājuma posma garums - L1, m</t>
  </si>
  <si>
    <t>Izplūdes gala stiprinājuma posma garums - L2, m</t>
  </si>
  <si>
    <t>Ceļa grāvju stiprinājumi</t>
  </si>
  <si>
    <r>
      <t>GN-17, m</t>
    </r>
    <r>
      <rPr>
        <vertAlign val="superscript"/>
        <sz val="11"/>
        <rFont val="Times New Roman"/>
        <family val="1"/>
        <charset val="186"/>
      </rPr>
      <t>2</t>
    </r>
  </si>
  <si>
    <r>
      <t>GN-7, m</t>
    </r>
    <r>
      <rPr>
        <vertAlign val="superscript"/>
        <sz val="11"/>
        <rFont val="Times New Roman"/>
        <family val="1"/>
        <charset val="186"/>
      </rPr>
      <t>2</t>
    </r>
  </si>
  <si>
    <t>Ceļa grāvja nr.1 Dibena augstums -0,3m, m</t>
  </si>
  <si>
    <t>Ceļa grāvja nr.2 Dibena augstums -0,3m, m</t>
  </si>
  <si>
    <t>Dibena platums gāvim ieplūdes galā, m</t>
  </si>
  <si>
    <t>Dibena platums gāvim izplūdes galā, m</t>
  </si>
  <si>
    <t>Ceļa segas atjaunošanas papildus metri uz abām pusēm no ass, m</t>
  </si>
  <si>
    <t>Ceļa segas atjaunošanas papildus metri uz abām pusēm no būvbedres malas, m</t>
  </si>
  <si>
    <t>GN-7, Akmens vai dolomīta šķembas(Ø 10-15cm)</t>
  </si>
  <si>
    <t xml:space="preserve">GN-7, Ģeotekstils </t>
  </si>
  <si>
    <t>GN-17, Akmens vai dolomīta šķembas(Ø 10-15cm)</t>
  </si>
  <si>
    <t xml:space="preserve">GN-17, Ģeotekstils </t>
  </si>
  <si>
    <t>1.17.</t>
  </si>
  <si>
    <t>1.18.</t>
  </si>
  <si>
    <t>atvases</t>
  </si>
  <si>
    <t>pļaušana pirms nod.</t>
  </si>
  <si>
    <t>celmu utilizācija</t>
  </si>
  <si>
    <r>
      <t>Akmeņu novākšana un movietošana atpakaļ gultnē izklaidus, m</t>
    </r>
    <r>
      <rPr>
        <vertAlign val="superscript"/>
        <sz val="12"/>
        <color indexed="8"/>
        <rFont val="Times New Roman"/>
        <family val="1"/>
        <charset val="186"/>
      </rPr>
      <t>3</t>
    </r>
  </si>
  <si>
    <t>tai skaitā celmu laušana</t>
  </si>
  <si>
    <t>tai skaitā celmu utilizācija</t>
  </si>
  <si>
    <t>tai skaitā mehanizēti sedimentācijas baseina 80%</t>
  </si>
  <si>
    <t>caurtekas atrakšanas grunts izlīdzināšana 80% apjomā</t>
  </si>
  <si>
    <t>Betona konstrukciju nojaukšana un utilizācija</t>
  </si>
  <si>
    <t>pievesta, blietēta smits zem  caurtekas</t>
  </si>
  <si>
    <t>caurtekas gala dibena stiprinājums GN-17, ar iebūvi</t>
  </si>
  <si>
    <t>caurtekas gala nogāzes augšdaļas stiprinājums GN-3, ar iebūvi</t>
  </si>
  <si>
    <t>caurtekas gala nogāzes apakšdaļas stiprinājums GN-7, ar iebūvi</t>
  </si>
  <si>
    <t>velenojums teknēs, ar izbūvi</t>
  </si>
  <si>
    <t>šķembas frakcijas  (Ø50-100) zobs teknēm, ar izbūvi</t>
  </si>
  <si>
    <t>9.1.</t>
  </si>
  <si>
    <t>atvašu pļaušana pirms nodošanas</t>
  </si>
  <si>
    <t>velēnas vai preterozijas paklājs, ar ieklāšana</t>
  </si>
  <si>
    <t>akmeņu novākšana un novietošana atpakaļ gultnē izklaidus</t>
  </si>
  <si>
    <t>GN-7, m2</t>
  </si>
  <si>
    <t>apaļā</t>
  </si>
  <si>
    <t>Akmens vai dolomīta šķembas(Ø 40-80mm)</t>
  </si>
  <si>
    <t>Signālstabiņs (D3, pēc LVS 85, LVS 93 un LVS 12899-3)</t>
  </si>
  <si>
    <t>2.5.</t>
  </si>
  <si>
    <t>2.6.</t>
  </si>
  <si>
    <t>5.1.</t>
  </si>
  <si>
    <t>5.2.</t>
  </si>
  <si>
    <t>Kājnieku laipas</t>
  </si>
  <si>
    <t>KL-12 ar starpbalstiem, kokmateriāli pa veidiem pēc standarta</t>
  </si>
  <si>
    <t>Izrokamais  šķērsgriezums  m2</t>
  </si>
  <si>
    <t xml:space="preserve">Vidējais  izrokamais                                                         šķērsgriezums  m2 </t>
  </si>
  <si>
    <t>Izrokamā grunts  m3</t>
  </si>
  <si>
    <t>Pārtīrīšana pirms nodošanas ekspluatācijā  10 %, sedimentācijas baseina 50%</t>
  </si>
  <si>
    <t xml:space="preserve">Caurtekas atrakšana                                m3 </t>
  </si>
  <si>
    <t>Caurtekas atrakšanas                               grunts izlīdzināšana 80% apjomā, m3</t>
  </si>
  <si>
    <t>Koka konstrukciju nojaukšana                        m3</t>
  </si>
  <si>
    <t>Betona konstrukciju nojaukšana  m3</t>
  </si>
  <si>
    <t xml:space="preserve">kopā izraktais grunts apjoms bez bebru aizsprostiem </t>
  </si>
  <si>
    <r>
      <t>Ģeotekstils, m</t>
    </r>
    <r>
      <rPr>
        <sz val="12"/>
        <color indexed="8"/>
        <rFont val="Times New Roman"/>
        <family val="1"/>
        <charset val="186"/>
      </rPr>
      <t>²</t>
    </r>
  </si>
  <si>
    <r>
      <t xml:space="preserve"> Šķembas frakcija40-80Ø, m</t>
    </r>
    <r>
      <rPr>
        <vertAlign val="superscript"/>
        <sz val="12"/>
        <color indexed="8"/>
        <rFont val="Times New Roman"/>
        <family val="1"/>
        <charset val="186"/>
      </rPr>
      <t>2</t>
    </r>
  </si>
  <si>
    <t>k</t>
  </si>
  <si>
    <t>l</t>
  </si>
  <si>
    <t xml:space="preserve">caurteku apbēršana un bliet.ar pievestu minerālgrunti </t>
  </si>
  <si>
    <t>9.2.</t>
  </si>
  <si>
    <t>Biezi krūmi</t>
  </si>
  <si>
    <t>tai skaitā Roku darbs</t>
  </si>
  <si>
    <t>Velenojums vai preteroz.pak.m2</t>
  </si>
  <si>
    <t>Šķembas    Ø 40-80mm, m3</t>
  </si>
  <si>
    <t xml:space="preserve"> m3</t>
  </si>
  <si>
    <t>Kopā              gab.</t>
  </si>
  <si>
    <t>Akmens vai dolomīta šķembas (Ø 40-80mm) bērums</t>
  </si>
  <si>
    <t>akmens vai dolomīta šķembas(Ø 40-80mm)</t>
  </si>
  <si>
    <t>00/14</t>
  </si>
  <si>
    <t>Būve nr.3</t>
  </si>
  <si>
    <t>PVC</t>
  </si>
  <si>
    <t>00/00-00/14</t>
  </si>
  <si>
    <t>Šķembas 2m platumā pa nogāzi,nogāze un nogāzes beigu gals ap 1m, 15 cm biezumā.</t>
  </si>
  <si>
    <t xml:space="preserve"> Būve Nr. 1</t>
  </si>
  <si>
    <t>DARBU APJOMU APRĒĶINS Nr. 8</t>
  </si>
  <si>
    <t>Esoša caurtekas demontāža,utilizācija, Jaunbūve</t>
  </si>
  <si>
    <t>00/14-08/28</t>
  </si>
  <si>
    <t>6</t>
  </si>
  <si>
    <t>7</t>
  </si>
  <si>
    <t>Mežs+krūmi</t>
  </si>
  <si>
    <t>-00/30-08/43</t>
  </si>
  <si>
    <t>Būve nr.2</t>
  </si>
  <si>
    <t>Kājinieku laipa</t>
  </si>
  <si>
    <t>ceļa sega-smilts/grants</t>
  </si>
  <si>
    <t>Kājnieku laipas būvniecība</t>
  </si>
  <si>
    <t>Pikets</t>
  </si>
  <si>
    <t>Marka</t>
  </si>
  <si>
    <t>Grunts tips</t>
  </si>
  <si>
    <t>Minerālgrunts</t>
  </si>
  <si>
    <t>KL - 12</t>
  </si>
  <si>
    <t>Kritalu izvākšana un utilizācija</t>
  </si>
  <si>
    <t>tai skaitā Mežs+krūmi</t>
  </si>
  <si>
    <t>6.</t>
  </si>
  <si>
    <t>Bebru aizsprostu likvidēšana un utilizācija</t>
  </si>
  <si>
    <t>tai skaitā bebru aizsprostu likvidēšana</t>
  </si>
  <si>
    <t>tai skaitā bebru aizsprostu utilizācija</t>
  </si>
  <si>
    <t>Koka konstrukciju nojaukšana un utilizācija</t>
  </si>
  <si>
    <t>ceļa sega - smilts pamatojums</t>
  </si>
  <si>
    <t>8.2.12.</t>
  </si>
  <si>
    <t>Signālstabiņs (D3, pēc LVS 85, LVS 93 un LVS 12899-3), gab.</t>
  </si>
  <si>
    <t>Grants bērums, blietēts laipas galos</t>
  </si>
  <si>
    <t>Kājnieku laipas būve KL - 12, minerālgrunts</t>
  </si>
  <si>
    <t>8.1.</t>
  </si>
  <si>
    <t>8.2.</t>
  </si>
  <si>
    <t>7.3.</t>
  </si>
  <si>
    <t>7.4.</t>
  </si>
  <si>
    <t>8.1.4.</t>
  </si>
  <si>
    <t>8.1.5.</t>
  </si>
  <si>
    <t>8.1.6.</t>
  </si>
  <si>
    <t>8.1.7.</t>
  </si>
  <si>
    <t>8.1.8.</t>
  </si>
  <si>
    <t>8.1.9.</t>
  </si>
  <si>
    <t>8.1.11.</t>
  </si>
  <si>
    <t>8.1.10.</t>
  </si>
  <si>
    <t>8.1.12.</t>
  </si>
  <si>
    <t>8.2.4.</t>
  </si>
  <si>
    <t>8.2.5.</t>
  </si>
  <si>
    <t>8.2.6.</t>
  </si>
  <si>
    <t>8.2.7.</t>
  </si>
  <si>
    <t>8.2.8.</t>
  </si>
  <si>
    <t>8.2.9.</t>
  </si>
  <si>
    <t>8.2.10.</t>
  </si>
  <si>
    <t>8.2.11.</t>
  </si>
  <si>
    <t>9.</t>
  </si>
  <si>
    <t>12.2.</t>
  </si>
  <si>
    <t>Signālstabiņs (D3, pēc LVS 85, LVS 93 un LVS 12899-3), ar iebūvi</t>
  </si>
  <si>
    <t>8.2.13.</t>
  </si>
  <si>
    <t>Roku darba rakšanas darbi: Elektopārvades gaisvada līnijas aizsargjoslās 13m.</t>
  </si>
  <si>
    <t>10.1.</t>
  </si>
  <si>
    <t>10.2.</t>
  </si>
  <si>
    <t>11.2.</t>
  </si>
  <si>
    <t>11.3.</t>
  </si>
  <si>
    <t>11.4.</t>
  </si>
  <si>
    <t>12.4.</t>
  </si>
  <si>
    <t>12.5.</t>
  </si>
  <si>
    <t>12.6.</t>
  </si>
  <si>
    <t>ceļa gravi</t>
  </si>
  <si>
    <t>DARBU APJOMU APRĒĶINS Nr. 6</t>
  </si>
  <si>
    <t>DARBA  APJOMU APRĒĶINS Nr. 9</t>
  </si>
  <si>
    <t>DARBU APJOMU APRĒĶINS NR.10</t>
  </si>
  <si>
    <t>DARBU APJOMU APRĒĶINS NR. 11</t>
  </si>
  <si>
    <t>29a</t>
  </si>
  <si>
    <t>12.1.</t>
  </si>
  <si>
    <t>12.3.</t>
  </si>
  <si>
    <t>25</t>
  </si>
  <si>
    <t>26</t>
  </si>
  <si>
    <t>30</t>
  </si>
  <si>
    <t>39</t>
  </si>
  <si>
    <t>52825432:10 un 52825432:20</t>
  </si>
  <si>
    <t>52825432:10</t>
  </si>
  <si>
    <t>04/67-04/80</t>
  </si>
  <si>
    <t>04/80-06/18</t>
  </si>
  <si>
    <t>06/18-06/32</t>
  </si>
  <si>
    <t>06/32-15/66</t>
  </si>
  <si>
    <t>15/66-20/04</t>
  </si>
  <si>
    <t>52825432:20</t>
  </si>
  <si>
    <t xml:space="preserve">Esoša caurtekas </t>
  </si>
  <si>
    <t>00/14-04/67</t>
  </si>
  <si>
    <t>00/14-01/80</t>
  </si>
  <si>
    <t>01/80-03/73</t>
  </si>
  <si>
    <t>03/73</t>
  </si>
  <si>
    <t>03/73-04/67</t>
  </si>
  <si>
    <t>21</t>
  </si>
  <si>
    <t>22</t>
  </si>
  <si>
    <t>23</t>
  </si>
  <si>
    <t>24</t>
  </si>
  <si>
    <t>00/39</t>
  </si>
  <si>
    <t>00/88</t>
  </si>
  <si>
    <t>01/29</t>
  </si>
  <si>
    <t>01/53</t>
  </si>
  <si>
    <t>01/80</t>
  </si>
  <si>
    <t>01/90</t>
  </si>
  <si>
    <t>02/32</t>
  </si>
  <si>
    <t>02/40</t>
  </si>
  <si>
    <t>02/48</t>
  </si>
  <si>
    <t>02/90</t>
  </si>
  <si>
    <t>03/95</t>
  </si>
  <si>
    <t>04/42</t>
  </si>
  <si>
    <t>04/67</t>
  </si>
  <si>
    <t>04/80</t>
  </si>
  <si>
    <t>05/13</t>
  </si>
  <si>
    <t>05/82</t>
  </si>
  <si>
    <t>06/18</t>
  </si>
  <si>
    <t>06/32</t>
  </si>
  <si>
    <t>07/28</t>
  </si>
  <si>
    <t>08/11</t>
  </si>
  <si>
    <t>08/87</t>
  </si>
  <si>
    <t>09/86</t>
  </si>
  <si>
    <t>10/92</t>
  </si>
  <si>
    <t>27</t>
  </si>
  <si>
    <t>28</t>
  </si>
  <si>
    <t>29</t>
  </si>
  <si>
    <t>31</t>
  </si>
  <si>
    <t>32</t>
  </si>
  <si>
    <t>33</t>
  </si>
  <si>
    <t>34</t>
  </si>
  <si>
    <t>35</t>
  </si>
  <si>
    <t>11/24</t>
  </si>
  <si>
    <t>11/96</t>
  </si>
  <si>
    <t>12/61</t>
  </si>
  <si>
    <t>13/02</t>
  </si>
  <si>
    <t>13/62</t>
  </si>
  <si>
    <t>14/05</t>
  </si>
  <si>
    <t>36</t>
  </si>
  <si>
    <t>37</t>
  </si>
  <si>
    <t>38</t>
  </si>
  <si>
    <t>40</t>
  </si>
  <si>
    <t>14/83</t>
  </si>
  <si>
    <t>15/10</t>
  </si>
  <si>
    <t>15/66</t>
  </si>
  <si>
    <t>16/10</t>
  </si>
  <si>
    <t>16/48</t>
  </si>
  <si>
    <t>16/85</t>
  </si>
  <si>
    <t>17/28</t>
  </si>
  <si>
    <t>18/36</t>
  </si>
  <si>
    <t>19/37</t>
  </si>
  <si>
    <t>20/04</t>
  </si>
  <si>
    <t>01/80-02/32</t>
  </si>
  <si>
    <t>02/40-02/48</t>
  </si>
  <si>
    <t>02/48-02/90</t>
  </si>
  <si>
    <t>02/90-03/73</t>
  </si>
  <si>
    <t>00/31</t>
  </si>
  <si>
    <t>00/67</t>
  </si>
  <si>
    <t>01/21</t>
  </si>
  <si>
    <t>03/80</t>
  </si>
  <si>
    <t>09/64</t>
  </si>
  <si>
    <t>04/69-04/78</t>
  </si>
  <si>
    <t>06/20-06/30</t>
  </si>
  <si>
    <t xml:space="preserve"> Betona caurteka</t>
  </si>
  <si>
    <t>00/58</t>
  </si>
  <si>
    <t>01/61</t>
  </si>
  <si>
    <t>Būve nr.4</t>
  </si>
  <si>
    <t>Būve nr.5</t>
  </si>
  <si>
    <t>03/90</t>
  </si>
  <si>
    <t>Būve nr.6</t>
  </si>
  <si>
    <t>Ietekošo grāvju pārtīrīšana</t>
  </si>
  <si>
    <t>KL - 10</t>
  </si>
  <si>
    <t>Izrokamā grunts pik.00/00 - 01/80</t>
  </si>
  <si>
    <t>Izrokamā grunts pik.01/80-03/73</t>
  </si>
  <si>
    <t>Izrokamā grunts pik.03/73-20/04</t>
  </si>
  <si>
    <t>Būve Nr.3</t>
  </si>
  <si>
    <r>
      <t>Ģeotekstils spilvenam,  m</t>
    </r>
    <r>
      <rPr>
        <vertAlign val="superscript"/>
        <sz val="11"/>
        <rFont val="Times New Roman"/>
        <family val="1"/>
        <charset val="186"/>
      </rPr>
      <t>2</t>
    </r>
  </si>
  <si>
    <t>ceļa sega-smilts-grants maisījums</t>
  </si>
  <si>
    <t>02/00</t>
  </si>
  <si>
    <t>03/15</t>
  </si>
  <si>
    <t>L</t>
  </si>
  <si>
    <t>Kreisais kr.</t>
  </si>
  <si>
    <t>Ø20,0cm</t>
  </si>
  <si>
    <t>PE neperforēta caurules Ø 75 mm 14(m)</t>
  </si>
  <si>
    <t>PE neperforēta caurules Ø 100 mm 14(m)</t>
  </si>
  <si>
    <t>PE neperforēta caurules Ø 125 mm 6(m)</t>
  </si>
  <si>
    <t>PE neperforēta caurules Ø 175 mm 2(m)</t>
  </si>
  <si>
    <t>PE neperforēta caurules Ø 200 mm 4(m)</t>
  </si>
  <si>
    <t>06/32-07/28</t>
  </si>
  <si>
    <t>07/28-20/04</t>
  </si>
  <si>
    <t>00/14-20/04</t>
  </si>
  <si>
    <t>~7</t>
  </si>
  <si>
    <t>~6</t>
  </si>
  <si>
    <t>52825432:10 52825432:20</t>
  </si>
  <si>
    <t>Esošā koka žoga utilizācija</t>
  </si>
  <si>
    <t>00/88-01/20</t>
  </si>
  <si>
    <t xml:space="preserve">Sadzīves atkritumu savākšana un utilizācija </t>
  </si>
  <si>
    <t>00/00-20/04</t>
  </si>
  <si>
    <t>Esošās atbērtnes izlīdzināšana</t>
  </si>
  <si>
    <t>02/32-02/40</t>
  </si>
  <si>
    <t>Vid.biezi krūmi+Sīkmežs</t>
  </si>
  <si>
    <t>Mežs + krūmi</t>
  </si>
  <si>
    <t>Plastmasas caurteka  D = 0,8m (rievota polivinilhlorīda (PVC), polietilēna (PE) vai polipropilēna (PP), atbilstošas LVS EN 13476, kuru stiprības klase ir ≥SN8, stiepes elastības modulis ≥500 N/mm2) vai analogs</t>
  </si>
  <si>
    <t>Ceļa sega - smilts garants maisījums</t>
  </si>
  <si>
    <t>KL-10 ar starpbalstiem, kokmateriāli pa veidiem pēc standarta</t>
  </si>
  <si>
    <t xml:space="preserve">PE neperforētas caurules D = 75mm </t>
  </si>
  <si>
    <t xml:space="preserve">PE neperforētas caurules D = 125mm </t>
  </si>
  <si>
    <t xml:space="preserve">PE neperforētas caurules D = 175mm </t>
  </si>
  <si>
    <t xml:space="preserve">PE neperforētas caurules D = 200mm </t>
  </si>
  <si>
    <t>2.7.</t>
  </si>
  <si>
    <t>2.8.</t>
  </si>
  <si>
    <t>2.9.</t>
  </si>
  <si>
    <t>2.10.</t>
  </si>
  <si>
    <t>tai skaitā vid. biezi krūmi+Sīkmežs</t>
  </si>
  <si>
    <t>km</t>
  </si>
  <si>
    <t>tai skaitā pārtīrīšana ar roku darbu 10%</t>
  </si>
  <si>
    <t>tai skaitā pārtīrīšana mehanizēti 10%</t>
  </si>
  <si>
    <t>Izraktās grunts līdzināšana</t>
  </si>
  <si>
    <t>5.3.</t>
  </si>
  <si>
    <t>tai skaitā mehanizēti 80% līdz 10m</t>
  </si>
  <si>
    <t>tai skaitā mehanizēti 80% līdz 30m</t>
  </si>
  <si>
    <t>Kājnieku laipas būve KL - 10, minerālgrunts</t>
  </si>
  <si>
    <t>9.3.</t>
  </si>
  <si>
    <t>ģeotekstils spilvenam</t>
  </si>
  <si>
    <t>ceļa sega - smilts-grants maisījums</t>
  </si>
  <si>
    <t>12.7.</t>
  </si>
  <si>
    <t>12.8.</t>
  </si>
  <si>
    <t>12.9.</t>
  </si>
  <si>
    <t>12.10.</t>
  </si>
  <si>
    <t>04/62</t>
  </si>
  <si>
    <t>07/76</t>
  </si>
  <si>
    <t>DARBU APJOMI</t>
  </si>
  <si>
    <t>1.pielikums</t>
  </si>
  <si>
    <t>Ūdensnoteku 52825432:10 (pik. 0/00-15/88) un 52825432:20 (pik.0/00-04/40) atjaunošana Gulbenes novada Beļavas pagastā posmā no pašvaldības autoceļa „Spalvas-Strautiņi” Nr.1-3 līdz autoceļam „Gulbene-Zeltiņi”  V410</t>
  </si>
  <si>
    <t xml:space="preserve"> novada Beļavas pagastā" nolikumam</t>
  </si>
  <si>
    <t xml:space="preserve">iepirkuma "Ūdensnoteku atjaunošana Gulbenes </t>
  </si>
  <si>
    <t>ID Nr. GND-2018/8/ELFLA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</si>
</sst>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00000"/>
  </numFmts>
  <fonts count="27" x14ac:knownFonts="1">
    <font>
      <sz val="11"/>
      <color theme="1"/>
      <name val="Calibri"/>
      <family val="2"/>
      <scheme val="minor"/>
    </font>
    <font>
      <sz val="14"/>
      <name val="Times New Roman"/>
      <family val="1"/>
      <charset val="186"/>
    </font>
    <font>
      <sz val="11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  <font>
      <sz val="10"/>
      <name val="Times New Roman"/>
      <family val="1"/>
      <charset val="186"/>
    </font>
    <font>
      <sz val="9"/>
      <name val="Times New Roman"/>
      <family val="1"/>
      <charset val="186"/>
    </font>
    <font>
      <vertAlign val="superscript"/>
      <sz val="12"/>
      <color indexed="8"/>
      <name val="Times New Roman"/>
      <family val="1"/>
      <charset val="186"/>
    </font>
    <font>
      <vertAlign val="superscript"/>
      <sz val="12"/>
      <name val="Times New Roman"/>
      <family val="1"/>
      <charset val="186"/>
    </font>
    <font>
      <sz val="11"/>
      <name val="Calibri"/>
      <family val="2"/>
      <charset val="186"/>
    </font>
    <font>
      <vertAlign val="superscript"/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6"/>
      <name val="Times New Roman"/>
      <family val="1"/>
      <charset val="186"/>
    </font>
    <font>
      <i/>
      <sz val="12"/>
      <name val="Times New Roman"/>
      <family val="1"/>
      <charset val="186"/>
    </font>
    <font>
      <sz val="12"/>
      <color indexed="8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4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2"/>
      <color rgb="FFFF0000"/>
      <name val="Times New Roman"/>
      <family val="1"/>
      <charset val="186"/>
    </font>
    <font>
      <b/>
      <sz val="11"/>
      <color theme="1"/>
      <name val="Calibri"/>
      <family val="2"/>
      <scheme val="minor"/>
    </font>
    <font>
      <sz val="10"/>
      <name val="Arial"/>
      <family val="2"/>
      <charset val="186"/>
    </font>
    <font>
      <b/>
      <sz val="9"/>
      <name val="Arial"/>
      <family val="2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25" fillId="0" borderId="0"/>
  </cellStyleXfs>
  <cellXfs count="612">
    <xf numFmtId="0" fontId="0" fillId="0" borderId="0" xfId="0"/>
    <xf numFmtId="0" fontId="0" fillId="0" borderId="0" xfId="0"/>
    <xf numFmtId="0" fontId="16" fillId="0" borderId="0" xfId="0" applyFont="1"/>
    <xf numFmtId="0" fontId="17" fillId="0" borderId="0" xfId="0" applyFont="1"/>
    <xf numFmtId="0" fontId="17" fillId="0" borderId="0" xfId="0" applyFont="1" applyAlignment="1">
      <alignment horizontal="right" vertical="center"/>
    </xf>
    <xf numFmtId="0" fontId="17" fillId="0" borderId="0" xfId="0" applyFont="1" applyAlignment="1">
      <alignment vertical="center"/>
    </xf>
    <xf numFmtId="0" fontId="17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2" fontId="17" fillId="0" borderId="1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49" fontId="17" fillId="0" borderId="1" xfId="0" applyNumberFormat="1" applyFont="1" applyBorder="1" applyAlignment="1">
      <alignment horizontal="center" vertical="center"/>
    </xf>
    <xf numFmtId="0" fontId="20" fillId="0" borderId="0" xfId="0" applyFont="1" applyBorder="1" applyAlignment="1">
      <alignment horizontal="right" vertical="center"/>
    </xf>
    <xf numFmtId="49" fontId="20" fillId="0" borderId="0" xfId="0" applyNumberFormat="1" applyFont="1" applyFill="1" applyBorder="1" applyAlignment="1">
      <alignment horizontal="right" vertical="center"/>
    </xf>
    <xf numFmtId="49" fontId="17" fillId="0" borderId="0" xfId="0" applyNumberFormat="1" applyFont="1" applyAlignment="1">
      <alignment horizontal="right" vertical="center"/>
    </xf>
    <xf numFmtId="0" fontId="17" fillId="0" borderId="0" xfId="0" applyFont="1" applyFill="1" applyBorder="1" applyAlignment="1">
      <alignment horizontal="right" vertical="center"/>
    </xf>
    <xf numFmtId="49" fontId="17" fillId="0" borderId="0" xfId="0" applyNumberFormat="1" applyFont="1" applyFill="1" applyBorder="1" applyAlignment="1">
      <alignment horizontal="right" vertical="center"/>
    </xf>
    <xf numFmtId="2" fontId="17" fillId="0" borderId="0" xfId="0" applyNumberFormat="1" applyFont="1" applyBorder="1" applyAlignment="1">
      <alignment horizontal="right" vertical="center" wrapText="1"/>
    </xf>
    <xf numFmtId="0" fontId="19" fillId="0" borderId="0" xfId="0" applyFont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49" fontId="20" fillId="0" borderId="0" xfId="0" applyNumberFormat="1" applyFont="1" applyFill="1" applyBorder="1" applyAlignment="1">
      <alignment horizontal="center" vertical="center"/>
    </xf>
    <xf numFmtId="0" fontId="16" fillId="0" borderId="0" xfId="0" applyFont="1" applyAlignment="1">
      <alignment horizontal="right" vertical="center"/>
    </xf>
    <xf numFmtId="0" fontId="21" fillId="0" borderId="0" xfId="0" applyFont="1" applyFill="1" applyBorder="1" applyAlignment="1">
      <alignment horizontal="right" vertical="center"/>
    </xf>
    <xf numFmtId="0" fontId="0" fillId="0" borderId="1" xfId="0" applyBorder="1"/>
    <xf numFmtId="0" fontId="2" fillId="0" borderId="0" xfId="0" applyFont="1" applyFill="1" applyBorder="1" applyAlignment="1">
      <alignment horizontal="right" vertical="center"/>
    </xf>
    <xf numFmtId="2" fontId="0" fillId="0" borderId="0" xfId="0" applyNumberFormat="1"/>
    <xf numFmtId="0" fontId="0" fillId="0" borderId="9" xfId="0" applyBorder="1"/>
    <xf numFmtId="0" fontId="0" fillId="0" borderId="6" xfId="0" applyFill="1" applyBorder="1"/>
    <xf numFmtId="0" fontId="17" fillId="0" borderId="0" xfId="0" applyFont="1" applyBorder="1" applyAlignment="1">
      <alignment horizontal="center" vertical="center" wrapText="1"/>
    </xf>
    <xf numFmtId="1" fontId="17" fillId="0" borderId="0" xfId="0" applyNumberFormat="1" applyFont="1" applyAlignment="1">
      <alignment horizontal="center" vertical="center"/>
    </xf>
    <xf numFmtId="2" fontId="17" fillId="0" borderId="5" xfId="0" applyNumberFormat="1" applyFont="1" applyBorder="1" applyAlignment="1">
      <alignment horizontal="center" vertical="center"/>
    </xf>
    <xf numFmtId="2" fontId="17" fillId="0" borderId="11" xfId="0" applyNumberFormat="1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2" fontId="17" fillId="0" borderId="1" xfId="0" applyNumberFormat="1" applyFont="1" applyFill="1" applyBorder="1" applyAlignment="1">
      <alignment horizontal="center" vertical="center"/>
    </xf>
    <xf numFmtId="0" fontId="17" fillId="0" borderId="26" xfId="0" applyFont="1" applyBorder="1" applyAlignment="1">
      <alignment horizontal="center" vertical="center"/>
    </xf>
    <xf numFmtId="2" fontId="17" fillId="0" borderId="4" xfId="0" applyNumberFormat="1" applyFont="1" applyBorder="1" applyAlignment="1">
      <alignment horizontal="center" vertical="center"/>
    </xf>
    <xf numFmtId="0" fontId="17" fillId="0" borderId="24" xfId="0" applyFont="1" applyBorder="1" applyAlignment="1">
      <alignment horizontal="center" vertical="center"/>
    </xf>
    <xf numFmtId="0" fontId="17" fillId="0" borderId="25" xfId="0" applyFont="1" applyBorder="1" applyAlignment="1">
      <alignment horizontal="center" vertical="center"/>
    </xf>
    <xf numFmtId="0" fontId="4" fillId="0" borderId="0" xfId="0" applyFont="1" applyAlignment="1">
      <alignment horizontal="right"/>
    </xf>
    <xf numFmtId="0" fontId="4" fillId="0" borderId="0" xfId="0" applyFont="1"/>
    <xf numFmtId="0" fontId="4" fillId="0" borderId="9" xfId="0" applyFont="1" applyBorder="1" applyAlignment="1">
      <alignment vertical="center"/>
    </xf>
    <xf numFmtId="0" fontId="4" fillId="0" borderId="8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 wrapText="1"/>
    </xf>
    <xf numFmtId="0" fontId="17" fillId="0" borderId="0" xfId="0" applyFont="1" applyAlignment="1">
      <alignment horizontal="left" vertical="center"/>
    </xf>
    <xf numFmtId="0" fontId="17" fillId="0" borderId="0" xfId="0" applyFont="1" applyFill="1" applyAlignment="1">
      <alignment horizontal="center" vertical="center"/>
    </xf>
    <xf numFmtId="0" fontId="17" fillId="0" borderId="0" xfId="0" applyFont="1" applyFill="1"/>
    <xf numFmtId="0" fontId="17" fillId="0" borderId="11" xfId="0" applyFont="1" applyFill="1" applyBorder="1" applyAlignment="1">
      <alignment horizontal="center" vertical="center"/>
    </xf>
    <xf numFmtId="2" fontId="4" fillId="0" borderId="0" xfId="0" applyNumberFormat="1" applyFont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0" borderId="19" xfId="0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/>
    </xf>
    <xf numFmtId="2" fontId="5" fillId="0" borderId="0" xfId="0" applyNumberFormat="1" applyFont="1" applyFill="1" applyAlignment="1">
      <alignment horizontal="center" vertical="center"/>
    </xf>
    <xf numFmtId="2" fontId="2" fillId="0" borderId="15" xfId="0" applyNumberFormat="1" applyFont="1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2" fontId="0" fillId="0" borderId="0" xfId="0" applyNumberFormat="1" applyFill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2" fontId="12" fillId="0" borderId="3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49" fontId="6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13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2" fontId="0" fillId="0" borderId="15" xfId="0" applyNumberFormat="1" applyFill="1" applyBorder="1" applyAlignment="1">
      <alignment horizontal="center" vertical="center"/>
    </xf>
    <xf numFmtId="2" fontId="17" fillId="0" borderId="0" xfId="0" applyNumberFormat="1" applyFont="1"/>
    <xf numFmtId="0" fontId="17" fillId="0" borderId="19" xfId="0" applyFont="1" applyBorder="1" applyAlignment="1">
      <alignment horizontal="center" vertical="center"/>
    </xf>
    <xf numFmtId="0" fontId="17" fillId="0" borderId="23" xfId="0" applyFont="1" applyFill="1" applyBorder="1" applyAlignment="1">
      <alignment horizontal="center" vertical="center"/>
    </xf>
    <xf numFmtId="164" fontId="11" fillId="0" borderId="0" xfId="0" applyNumberFormat="1" applyFont="1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2" fontId="0" fillId="0" borderId="11" xfId="0" applyNumberFormat="1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2" fontId="5" fillId="0" borderId="0" xfId="0" applyNumberFormat="1" applyFont="1" applyFill="1" applyBorder="1" applyAlignment="1">
      <alignment horizontal="center" vertical="center"/>
    </xf>
    <xf numFmtId="2" fontId="0" fillId="0" borderId="0" xfId="0" applyNumberFormat="1" applyFill="1" applyBorder="1" applyAlignment="1">
      <alignment horizontal="center" vertical="center"/>
    </xf>
    <xf numFmtId="0" fontId="0" fillId="3" borderId="9" xfId="0" applyFill="1" applyBorder="1"/>
    <xf numFmtId="0" fontId="0" fillId="3" borderId="1" xfId="0" applyFill="1" applyBorder="1"/>
    <xf numFmtId="0" fontId="0" fillId="0" borderId="16" xfId="0" applyFill="1" applyBorder="1" applyAlignment="1">
      <alignment horizontal="center" vertical="center"/>
    </xf>
    <xf numFmtId="0" fontId="18" fillId="0" borderId="24" xfId="0" applyFont="1" applyFill="1" applyBorder="1" applyAlignment="1">
      <alignment horizontal="center" vertical="center"/>
    </xf>
    <xf numFmtId="0" fontId="18" fillId="0" borderId="19" xfId="0" applyFont="1" applyFill="1" applyBorder="1" applyAlignment="1">
      <alignment horizontal="left" vertical="center"/>
    </xf>
    <xf numFmtId="0" fontId="18" fillId="0" borderId="19" xfId="0" applyFont="1" applyFill="1" applyBorder="1" applyAlignment="1">
      <alignment horizontal="center" vertical="center"/>
    </xf>
    <xf numFmtId="0" fontId="18" fillId="0" borderId="25" xfId="0" applyFont="1" applyFill="1" applyBorder="1" applyAlignment="1">
      <alignment horizontal="center" vertical="center"/>
    </xf>
    <xf numFmtId="0" fontId="18" fillId="0" borderId="0" xfId="0" applyFont="1" applyFill="1"/>
    <xf numFmtId="0" fontId="17" fillId="0" borderId="1" xfId="0" applyFont="1" applyFill="1" applyBorder="1" applyAlignment="1">
      <alignment horizontal="left" vertical="center"/>
    </xf>
    <xf numFmtId="0" fontId="17" fillId="0" borderId="1" xfId="0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vertical="center"/>
    </xf>
    <xf numFmtId="0" fontId="17" fillId="0" borderId="0" xfId="0" applyFont="1" applyFill="1" applyAlignment="1">
      <alignment horizontal="left"/>
    </xf>
    <xf numFmtId="0" fontId="17" fillId="0" borderId="12" xfId="0" applyFont="1" applyFill="1" applyBorder="1" applyAlignment="1">
      <alignment horizontal="center" vertical="center"/>
    </xf>
    <xf numFmtId="0" fontId="18" fillId="0" borderId="23" xfId="0" applyFont="1" applyFill="1" applyBorder="1" applyAlignment="1">
      <alignment horizontal="center" vertical="center"/>
    </xf>
    <xf numFmtId="0" fontId="18" fillId="0" borderId="4" xfId="0" applyFont="1" applyFill="1" applyBorder="1" applyAlignment="1">
      <alignment horizontal="left" vertical="center"/>
    </xf>
    <xf numFmtId="0" fontId="18" fillId="0" borderId="4" xfId="0" applyFont="1" applyFill="1" applyBorder="1" applyAlignment="1">
      <alignment horizontal="center" vertical="center"/>
    </xf>
    <xf numFmtId="0" fontId="18" fillId="0" borderId="26" xfId="0" applyFont="1" applyFill="1" applyBorder="1" applyAlignment="1">
      <alignment horizontal="center" vertical="center"/>
    </xf>
    <xf numFmtId="16" fontId="17" fillId="0" borderId="8" xfId="0" applyNumberFormat="1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left" vertical="center"/>
    </xf>
    <xf numFmtId="0" fontId="17" fillId="0" borderId="5" xfId="0" applyFont="1" applyFill="1" applyBorder="1" applyAlignment="1">
      <alignment horizontal="center" vertical="center"/>
    </xf>
    <xf numFmtId="0" fontId="17" fillId="0" borderId="22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left" vertical="center"/>
    </xf>
    <xf numFmtId="0" fontId="17" fillId="0" borderId="4" xfId="0" applyFont="1" applyFill="1" applyBorder="1" applyAlignment="1">
      <alignment horizontal="center" vertical="center"/>
    </xf>
    <xf numFmtId="0" fontId="17" fillId="0" borderId="26" xfId="0" applyFont="1" applyFill="1" applyBorder="1" applyAlignment="1">
      <alignment horizontal="center" vertical="center"/>
    </xf>
    <xf numFmtId="49" fontId="17" fillId="0" borderId="1" xfId="0" applyNumberFormat="1" applyFont="1" applyFill="1" applyBorder="1" applyAlignment="1">
      <alignment horizontal="center" vertical="center"/>
    </xf>
    <xf numFmtId="0" fontId="17" fillId="0" borderId="34" xfId="0" applyFont="1" applyFill="1" applyBorder="1" applyAlignment="1">
      <alignment horizontal="center" vertical="center"/>
    </xf>
    <xf numFmtId="0" fontId="17" fillId="0" borderId="0" xfId="0" applyFont="1" applyFill="1" applyAlignment="1">
      <alignment horizontal="left" vertical="center"/>
    </xf>
    <xf numFmtId="2" fontId="4" fillId="0" borderId="1" xfId="0" applyNumberFormat="1" applyFont="1" applyFill="1" applyBorder="1" applyAlignment="1">
      <alignment horizontal="center" vertical="center"/>
    </xf>
    <xf numFmtId="0" fontId="18" fillId="0" borderId="0" xfId="0" applyFont="1" applyFill="1" applyAlignment="1">
      <alignment horizontal="center" vertical="center"/>
    </xf>
    <xf numFmtId="2" fontId="4" fillId="0" borderId="9" xfId="0" applyNumberFormat="1" applyFont="1" applyFill="1" applyBorder="1" applyAlignment="1">
      <alignment horizontal="center" vertical="center"/>
    </xf>
    <xf numFmtId="0" fontId="17" fillId="0" borderId="11" xfId="0" applyFont="1" applyFill="1" applyBorder="1" applyAlignment="1">
      <alignment horizontal="center" vertical="center" wrapText="1"/>
    </xf>
    <xf numFmtId="2" fontId="18" fillId="0" borderId="19" xfId="0" applyNumberFormat="1" applyFont="1" applyBorder="1" applyAlignment="1">
      <alignment horizontal="center" vertical="center"/>
    </xf>
    <xf numFmtId="2" fontId="17" fillId="0" borderId="7" xfId="0" applyNumberFormat="1" applyFont="1" applyBorder="1" applyAlignment="1">
      <alignment horizontal="center" vertical="center"/>
    </xf>
    <xf numFmtId="49" fontId="2" fillId="0" borderId="0" xfId="0" applyNumberFormat="1" applyFont="1" applyFill="1" applyBorder="1" applyAlignment="1">
      <alignment vertical="center"/>
    </xf>
    <xf numFmtId="2" fontId="17" fillId="0" borderId="9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49" fontId="17" fillId="0" borderId="15" xfId="0" applyNumberFormat="1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17" fillId="0" borderId="1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17" fillId="0" borderId="0" xfId="0" applyFont="1" applyAlignment="1"/>
    <xf numFmtId="0" fontId="3" fillId="0" borderId="0" xfId="0" applyFont="1" applyAlignment="1"/>
    <xf numFmtId="0" fontId="17" fillId="0" borderId="11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right" vertical="center"/>
    </xf>
    <xf numFmtId="0" fontId="17" fillId="0" borderId="0" xfId="0" applyFont="1" applyBorder="1" applyAlignment="1">
      <alignment horizontal="center" vertical="center"/>
    </xf>
    <xf numFmtId="49" fontId="17" fillId="0" borderId="4" xfId="0" applyNumberFormat="1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/>
    </xf>
    <xf numFmtId="2" fontId="17" fillId="0" borderId="26" xfId="0" applyNumberFormat="1" applyFont="1" applyBorder="1" applyAlignment="1">
      <alignment horizontal="center" vertical="center"/>
    </xf>
    <xf numFmtId="49" fontId="17" fillId="0" borderId="5" xfId="0" applyNumberFormat="1" applyFont="1" applyBorder="1" applyAlignment="1">
      <alignment horizontal="center" vertical="center"/>
    </xf>
    <xf numFmtId="2" fontId="4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49" fontId="11" fillId="0" borderId="30" xfId="0" applyNumberFormat="1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 wrapText="1"/>
    </xf>
    <xf numFmtId="49" fontId="2" fillId="0" borderId="11" xfId="0" applyNumberFormat="1" applyFont="1" applyFill="1" applyBorder="1" applyAlignment="1">
      <alignment horizontal="center" vertical="center" wrapText="1"/>
    </xf>
    <xf numFmtId="49" fontId="2" fillId="0" borderId="11" xfId="0" applyNumberFormat="1" applyFont="1" applyFill="1" applyBorder="1" applyAlignment="1">
      <alignment horizontal="center" vertical="center"/>
    </xf>
    <xf numFmtId="2" fontId="2" fillId="0" borderId="11" xfId="0" applyNumberFormat="1" applyFont="1" applyFill="1" applyBorder="1" applyAlignment="1">
      <alignment horizontal="center" vertical="center"/>
    </xf>
    <xf numFmtId="1" fontId="2" fillId="0" borderId="11" xfId="0" applyNumberFormat="1" applyFont="1" applyFill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17" fillId="3" borderId="0" xfId="0" applyFont="1" applyFill="1"/>
    <xf numFmtId="0" fontId="17" fillId="0" borderId="5" xfId="0" applyFont="1" applyFill="1" applyBorder="1" applyAlignment="1">
      <alignment horizontal="left" vertical="center" wrapText="1"/>
    </xf>
    <xf numFmtId="0" fontId="17" fillId="0" borderId="8" xfId="0" applyFont="1" applyFill="1" applyBorder="1" applyAlignment="1">
      <alignment horizontal="center" vertical="center"/>
    </xf>
    <xf numFmtId="0" fontId="18" fillId="0" borderId="34" xfId="0" applyFont="1" applyFill="1" applyBorder="1" applyAlignment="1">
      <alignment horizontal="center" vertical="center"/>
    </xf>
    <xf numFmtId="0" fontId="18" fillId="0" borderId="30" xfId="0" applyFont="1" applyFill="1" applyBorder="1" applyAlignment="1">
      <alignment horizontal="left" vertical="center"/>
    </xf>
    <xf numFmtId="0" fontId="18" fillId="0" borderId="30" xfId="0" applyFont="1" applyFill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4" fillId="0" borderId="9" xfId="0" applyNumberFormat="1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49" fontId="4" fillId="0" borderId="5" xfId="0" applyNumberFormat="1" applyFont="1" applyFill="1" applyBorder="1" applyAlignment="1">
      <alignment horizontal="center" vertical="center"/>
    </xf>
    <xf numFmtId="49" fontId="4" fillId="0" borderId="23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/>
    </xf>
    <xf numFmtId="2" fontId="4" fillId="0" borderId="4" xfId="0" applyNumberFormat="1" applyFont="1" applyFill="1" applyBorder="1" applyAlignment="1">
      <alignment horizontal="center" vertical="center"/>
    </xf>
    <xf numFmtId="2" fontId="4" fillId="0" borderId="26" xfId="0" applyNumberFormat="1" applyFont="1" applyFill="1" applyBorder="1" applyAlignment="1">
      <alignment horizontal="center" vertical="center"/>
    </xf>
    <xf numFmtId="2" fontId="4" fillId="0" borderId="1" xfId="0" applyNumberFormat="1" applyFont="1" applyFill="1" applyBorder="1" applyAlignment="1">
      <alignment horizontal="center" vertical="center" wrapText="1"/>
    </xf>
    <xf numFmtId="1" fontId="17" fillId="0" borderId="24" xfId="0" applyNumberFormat="1" applyFont="1" applyBorder="1" applyAlignment="1">
      <alignment horizontal="center" vertical="center"/>
    </xf>
    <xf numFmtId="1" fontId="17" fillId="0" borderId="19" xfId="0" applyNumberFormat="1" applyFont="1" applyBorder="1" applyAlignment="1">
      <alignment horizontal="center" vertical="center"/>
    </xf>
    <xf numFmtId="1" fontId="17" fillId="0" borderId="25" xfId="0" applyNumberFormat="1" applyFont="1" applyBorder="1" applyAlignment="1">
      <alignment horizontal="center" vertical="center"/>
    </xf>
    <xf numFmtId="1" fontId="17" fillId="0" borderId="1" xfId="0" applyNumberFormat="1" applyFont="1" applyBorder="1" applyAlignment="1">
      <alignment horizontal="center" vertical="center"/>
    </xf>
    <xf numFmtId="1" fontId="17" fillId="0" borderId="1" xfId="0" applyNumberFormat="1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2" fontId="3" fillId="0" borderId="19" xfId="0" applyNumberFormat="1" applyFont="1" applyBorder="1" applyAlignment="1">
      <alignment horizontal="center" vertical="center" wrapText="1"/>
    </xf>
    <xf numFmtId="0" fontId="3" fillId="0" borderId="25" xfId="0" applyFont="1" applyBorder="1" applyAlignment="1">
      <alignment vertical="center"/>
    </xf>
    <xf numFmtId="0" fontId="18" fillId="0" borderId="0" xfId="0" applyFont="1" applyAlignment="1"/>
    <xf numFmtId="0" fontId="17" fillId="0" borderId="44" xfId="0" applyFont="1" applyBorder="1" applyAlignment="1">
      <alignment horizontal="center" vertical="center"/>
    </xf>
    <xf numFmtId="0" fontId="17" fillId="0" borderId="0" xfId="0" applyFont="1" applyFill="1" applyBorder="1" applyAlignment="1">
      <alignment vertical="center"/>
    </xf>
    <xf numFmtId="0" fontId="17" fillId="0" borderId="0" xfId="0" applyFont="1" applyAlignment="1">
      <alignment horizontal="center" vertical="top"/>
    </xf>
    <xf numFmtId="0" fontId="0" fillId="0" borderId="1" xfId="0" applyFill="1" applyBorder="1"/>
    <xf numFmtId="0" fontId="24" fillId="3" borderId="1" xfId="0" applyFont="1" applyFill="1" applyBorder="1"/>
    <xf numFmtId="0" fontId="24" fillId="3" borderId="9" xfId="0" applyFont="1" applyFill="1" applyBorder="1"/>
    <xf numFmtId="0" fontId="24" fillId="0" borderId="0" xfId="0" applyFont="1"/>
    <xf numFmtId="49" fontId="20" fillId="0" borderId="0" xfId="0" applyNumberFormat="1" applyFont="1" applyFill="1" applyBorder="1" applyAlignment="1">
      <alignment vertical="center"/>
    </xf>
    <xf numFmtId="0" fontId="16" fillId="0" borderId="1" xfId="0" applyFont="1" applyFill="1" applyBorder="1"/>
    <xf numFmtId="0" fontId="16" fillId="3" borderId="1" xfId="0" applyFont="1" applyFill="1" applyBorder="1"/>
    <xf numFmtId="49" fontId="17" fillId="0" borderId="0" xfId="0" applyNumberFormat="1" applyFont="1" applyFill="1" applyAlignment="1">
      <alignment horizontal="left" vertical="center"/>
    </xf>
    <xf numFmtId="0" fontId="18" fillId="0" borderId="6" xfId="0" applyFont="1" applyFill="1" applyBorder="1" applyAlignment="1">
      <alignment horizontal="left" vertical="center"/>
    </xf>
    <xf numFmtId="0" fontId="18" fillId="0" borderId="6" xfId="0" applyFont="1" applyFill="1" applyBorder="1" applyAlignment="1">
      <alignment horizontal="center" vertical="center"/>
    </xf>
    <xf numFmtId="0" fontId="18" fillId="0" borderId="37" xfId="0" applyFont="1" applyFill="1" applyBorder="1" applyAlignment="1">
      <alignment horizontal="center" vertical="center"/>
    </xf>
    <xf numFmtId="2" fontId="17" fillId="0" borderId="22" xfId="0" applyNumberFormat="1" applyFont="1" applyFill="1" applyBorder="1" applyAlignment="1">
      <alignment horizontal="center" vertical="center"/>
    </xf>
    <xf numFmtId="0" fontId="18" fillId="0" borderId="36" xfId="0" applyFont="1" applyFill="1" applyBorder="1" applyAlignment="1">
      <alignment horizontal="center" vertical="center"/>
    </xf>
    <xf numFmtId="0" fontId="17" fillId="0" borderId="17" xfId="0" applyFont="1" applyFill="1" applyBorder="1" applyAlignment="1">
      <alignment horizontal="center" vertical="center"/>
    </xf>
    <xf numFmtId="16" fontId="17" fillId="0" borderId="23" xfId="0" applyNumberFormat="1" applyFont="1" applyFill="1" applyBorder="1" applyAlignment="1">
      <alignment horizontal="center" vertical="center"/>
    </xf>
    <xf numFmtId="16" fontId="17" fillId="0" borderId="17" xfId="0" applyNumberFormat="1" applyFont="1" applyFill="1" applyBorder="1" applyAlignment="1">
      <alignment horizontal="center" vertical="center"/>
    </xf>
    <xf numFmtId="0" fontId="17" fillId="0" borderId="24" xfId="0" applyFont="1" applyFill="1" applyBorder="1" applyAlignment="1">
      <alignment horizontal="center" vertical="center"/>
    </xf>
    <xf numFmtId="0" fontId="17" fillId="0" borderId="0" xfId="0" applyFont="1" applyBorder="1" applyAlignment="1">
      <alignment horizontal="center"/>
    </xf>
    <xf numFmtId="0" fontId="17" fillId="0" borderId="11" xfId="0" applyFont="1" applyBorder="1" applyAlignment="1">
      <alignment vertical="center"/>
    </xf>
    <xf numFmtId="0" fontId="17" fillId="0" borderId="12" xfId="0" applyFont="1" applyBorder="1" applyAlignment="1">
      <alignment vertical="center"/>
    </xf>
    <xf numFmtId="2" fontId="17" fillId="0" borderId="0" xfId="0" applyNumberFormat="1" applyFont="1" applyBorder="1" applyAlignment="1">
      <alignment horizontal="center" vertical="center"/>
    </xf>
    <xf numFmtId="0" fontId="17" fillId="0" borderId="0" xfId="0" applyFont="1" applyBorder="1"/>
    <xf numFmtId="2" fontId="17" fillId="0" borderId="0" xfId="0" applyNumberFormat="1" applyFont="1" applyBorder="1"/>
    <xf numFmtId="2" fontId="3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/>
    <xf numFmtId="49" fontId="4" fillId="0" borderId="0" xfId="0" applyNumberFormat="1" applyFont="1" applyBorder="1"/>
    <xf numFmtId="0" fontId="4" fillId="0" borderId="0" xfId="0" applyFont="1" applyBorder="1"/>
    <xf numFmtId="0" fontId="17" fillId="0" borderId="0" xfId="0" applyFont="1" applyBorder="1" applyAlignment="1">
      <alignment wrapText="1"/>
    </xf>
    <xf numFmtId="0" fontId="4" fillId="0" borderId="9" xfId="0" applyFont="1" applyFill="1" applyBorder="1" applyAlignment="1">
      <alignment horizontal="center" vertical="center"/>
    </xf>
    <xf numFmtId="0" fontId="4" fillId="0" borderId="0" xfId="0" applyNumberFormat="1" applyFont="1" applyBorder="1"/>
    <xf numFmtId="2" fontId="17" fillId="2" borderId="1" xfId="0" applyNumberFormat="1" applyFont="1" applyFill="1" applyBorder="1" applyAlignment="1">
      <alignment horizontal="center" vertical="center"/>
    </xf>
    <xf numFmtId="2" fontId="17" fillId="2" borderId="1" xfId="0" applyNumberFormat="1" applyFont="1" applyFill="1" applyBorder="1" applyAlignment="1">
      <alignment horizontal="center"/>
    </xf>
    <xf numFmtId="2" fontId="3" fillId="0" borderId="19" xfId="0" applyNumberFormat="1" applyFont="1" applyBorder="1" applyAlignment="1">
      <alignment horizontal="center" vertical="center"/>
    </xf>
    <xf numFmtId="49" fontId="4" fillId="0" borderId="0" xfId="0" applyNumberFormat="1" applyFont="1" applyBorder="1" applyAlignment="1">
      <alignment horizontal="center" vertical="center"/>
    </xf>
    <xf numFmtId="2" fontId="4" fillId="0" borderId="0" xfId="0" applyNumberFormat="1" applyFont="1" applyBorder="1" applyAlignment="1"/>
    <xf numFmtId="1" fontId="4" fillId="0" borderId="0" xfId="0" applyNumberFormat="1" applyFont="1" applyBorder="1" applyAlignment="1"/>
    <xf numFmtId="0" fontId="17" fillId="0" borderId="0" xfId="0" applyFont="1" applyBorder="1" applyAlignment="1"/>
    <xf numFmtId="2" fontId="17" fillId="0" borderId="0" xfId="0" applyNumberFormat="1" applyFont="1" applyBorder="1" applyAlignment="1"/>
    <xf numFmtId="0" fontId="18" fillId="0" borderId="19" xfId="0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/>
    </xf>
    <xf numFmtId="0" fontId="17" fillId="0" borderId="16" xfId="0" applyFont="1" applyBorder="1" applyAlignment="1">
      <alignment horizontal="center" vertical="center" wrapText="1"/>
    </xf>
    <xf numFmtId="0" fontId="17" fillId="0" borderId="23" xfId="0" applyFont="1" applyBorder="1" applyAlignment="1">
      <alignment horizontal="center" vertical="center"/>
    </xf>
    <xf numFmtId="0" fontId="17" fillId="0" borderId="30" xfId="0" applyFont="1" applyFill="1" applyBorder="1" applyAlignment="1">
      <alignment horizontal="center" vertical="center"/>
    </xf>
    <xf numFmtId="0" fontId="17" fillId="0" borderId="30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2" fontId="18" fillId="0" borderId="25" xfId="0" applyNumberFormat="1" applyFont="1" applyBorder="1" applyAlignment="1">
      <alignment horizontal="center" vertical="center"/>
    </xf>
    <xf numFmtId="0" fontId="16" fillId="0" borderId="36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37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6" fillId="0" borderId="11" xfId="0" applyFont="1" applyBorder="1" applyAlignment="1">
      <alignment horizontal="left" vertical="center"/>
    </xf>
    <xf numFmtId="49" fontId="4" fillId="0" borderId="0" xfId="0" applyNumberFormat="1" applyFont="1" applyFill="1" applyBorder="1" applyAlignment="1">
      <alignment horizontal="center" vertical="center"/>
    </xf>
    <xf numFmtId="2" fontId="17" fillId="0" borderId="4" xfId="0" applyNumberFormat="1" applyFont="1" applyFill="1" applyBorder="1" applyAlignment="1">
      <alignment horizontal="center" vertical="center"/>
    </xf>
    <xf numFmtId="2" fontId="17" fillId="2" borderId="4" xfId="0" applyNumberFormat="1" applyFont="1" applyFill="1" applyBorder="1" applyAlignment="1">
      <alignment horizontal="center" vertical="center"/>
    </xf>
    <xf numFmtId="1" fontId="4" fillId="0" borderId="4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2" fontId="17" fillId="0" borderId="15" xfId="0" applyNumberFormat="1" applyFont="1" applyBorder="1" applyAlignment="1">
      <alignment horizontal="center" vertical="center"/>
    </xf>
    <xf numFmtId="2" fontId="17" fillId="0" borderId="5" xfId="0" applyNumberFormat="1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textRotation="90" wrapText="1"/>
    </xf>
    <xf numFmtId="0" fontId="17" fillId="0" borderId="0" xfId="0" applyFont="1" applyAlignment="1">
      <alignment horizontal="center"/>
    </xf>
    <xf numFmtId="0" fontId="17" fillId="0" borderId="23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/>
    </xf>
    <xf numFmtId="0" fontId="17" fillId="0" borderId="22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9" xfId="0" applyFont="1" applyBorder="1" applyAlignment="1">
      <alignment horizontal="center" vertical="center" wrapText="1"/>
    </xf>
    <xf numFmtId="49" fontId="17" fillId="0" borderId="11" xfId="0" applyNumberFormat="1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49" fontId="16" fillId="0" borderId="0" xfId="0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17" fillId="0" borderId="19" xfId="0" applyFont="1" applyBorder="1" applyAlignment="1">
      <alignment horizontal="center" vertical="center" wrapText="1"/>
    </xf>
    <xf numFmtId="49" fontId="16" fillId="0" borderId="11" xfId="0" applyNumberFormat="1" applyFont="1" applyBorder="1" applyAlignment="1">
      <alignment horizontal="center" vertical="center"/>
    </xf>
    <xf numFmtId="0" fontId="17" fillId="0" borderId="6" xfId="0" applyFont="1" applyFill="1" applyBorder="1" applyAlignment="1">
      <alignment horizontal="left" vertical="center"/>
    </xf>
    <xf numFmtId="0" fontId="17" fillId="0" borderId="36" xfId="0" applyFont="1" applyFill="1" applyBorder="1" applyAlignment="1">
      <alignment horizontal="center" vertical="center"/>
    </xf>
    <xf numFmtId="2" fontId="12" fillId="0" borderId="47" xfId="0" applyNumberFormat="1" applyFont="1" applyFill="1" applyBorder="1" applyAlignment="1">
      <alignment horizontal="center" vertical="center"/>
    </xf>
    <xf numFmtId="49" fontId="17" fillId="0" borderId="23" xfId="0" applyNumberFormat="1" applyFont="1" applyFill="1" applyBorder="1" applyAlignment="1">
      <alignment horizontal="center" vertical="center"/>
    </xf>
    <xf numFmtId="49" fontId="17" fillId="0" borderId="17" xfId="0" applyNumberFormat="1" applyFont="1" applyFill="1" applyBorder="1" applyAlignment="1">
      <alignment horizontal="center" vertical="center"/>
    </xf>
    <xf numFmtId="2" fontId="12" fillId="0" borderId="34" xfId="0" applyNumberFormat="1" applyFont="1" applyFill="1" applyBorder="1" applyAlignment="1">
      <alignment horizontal="center" vertical="center"/>
    </xf>
    <xf numFmtId="164" fontId="11" fillId="0" borderId="32" xfId="0" applyNumberFormat="1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49" fontId="2" fillId="0" borderId="15" xfId="0" applyNumberFormat="1" applyFont="1" applyFill="1" applyBorder="1" applyAlignment="1">
      <alignment horizontal="center" vertical="center" wrapText="1"/>
    </xf>
    <xf numFmtId="49" fontId="2" fillId="0" borderId="15" xfId="0" applyNumberFormat="1" applyFont="1" applyFill="1" applyBorder="1" applyAlignment="1">
      <alignment horizontal="center" vertical="center"/>
    </xf>
    <xf numFmtId="1" fontId="2" fillId="0" borderId="15" xfId="0" applyNumberFormat="1" applyFont="1" applyFill="1" applyBorder="1" applyAlignment="1">
      <alignment horizontal="center" vertical="center"/>
    </xf>
    <xf numFmtId="0" fontId="22" fillId="0" borderId="30" xfId="0" applyFont="1" applyBorder="1" applyAlignment="1">
      <alignment horizontal="left" vertical="center"/>
    </xf>
    <xf numFmtId="0" fontId="22" fillId="0" borderId="30" xfId="0" applyFont="1" applyBorder="1" applyAlignment="1">
      <alignment horizontal="center" vertical="center"/>
    </xf>
    <xf numFmtId="0" fontId="22" fillId="0" borderId="19" xfId="0" applyFont="1" applyBorder="1" applyAlignment="1">
      <alignment horizontal="left" vertical="center" wrapText="1"/>
    </xf>
    <xf numFmtId="0" fontId="22" fillId="0" borderId="19" xfId="0" applyFont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7" fillId="0" borderId="23" xfId="0" applyFont="1" applyBorder="1" applyAlignment="1">
      <alignment horizontal="center" vertical="center"/>
    </xf>
    <xf numFmtId="0" fontId="18" fillId="0" borderId="19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2" fontId="3" fillId="0" borderId="25" xfId="0" applyNumberFormat="1" applyFont="1" applyBorder="1" applyAlignment="1">
      <alignment horizontal="center" vertical="center"/>
    </xf>
    <xf numFmtId="0" fontId="17" fillId="4" borderId="15" xfId="0" applyFont="1" applyFill="1" applyBorder="1" applyAlignment="1">
      <alignment horizontal="center" vertical="center" wrapText="1"/>
    </xf>
    <xf numFmtId="0" fontId="17" fillId="0" borderId="15" xfId="0" applyFont="1" applyBorder="1" applyAlignment="1">
      <alignment horizontal="center"/>
    </xf>
    <xf numFmtId="2" fontId="17" fillId="0" borderId="15" xfId="0" applyNumberFormat="1" applyFont="1" applyBorder="1" applyAlignment="1">
      <alignment horizontal="center"/>
    </xf>
    <xf numFmtId="0" fontId="17" fillId="0" borderId="16" xfId="0" applyFont="1" applyBorder="1"/>
    <xf numFmtId="0" fontId="17" fillId="0" borderId="4" xfId="0" applyFont="1" applyBorder="1" applyAlignment="1">
      <alignment vertical="center"/>
    </xf>
    <xf numFmtId="0" fontId="17" fillId="0" borderId="26" xfId="0" applyFont="1" applyBorder="1" applyAlignment="1">
      <alignment vertical="center"/>
    </xf>
    <xf numFmtId="2" fontId="4" fillId="0" borderId="0" xfId="0" applyNumberFormat="1" applyFont="1" applyBorder="1" applyAlignment="1">
      <alignment vertical="center"/>
    </xf>
    <xf numFmtId="2" fontId="17" fillId="0" borderId="19" xfId="0" applyNumberFormat="1" applyFont="1" applyBorder="1" applyAlignment="1">
      <alignment horizontal="center" vertical="center"/>
    </xf>
    <xf numFmtId="2" fontId="17" fillId="0" borderId="25" xfId="0" applyNumberFormat="1" applyFont="1" applyBorder="1" applyAlignment="1">
      <alignment vertical="center" wrapText="1"/>
    </xf>
    <xf numFmtId="0" fontId="4" fillId="0" borderId="25" xfId="0" applyFont="1" applyBorder="1" applyAlignment="1">
      <alignment horizontal="center" vertical="center"/>
    </xf>
    <xf numFmtId="0" fontId="16" fillId="0" borderId="24" xfId="0" applyFont="1" applyBorder="1"/>
    <xf numFmtId="0" fontId="16" fillId="0" borderId="19" xfId="0" applyFont="1" applyBorder="1"/>
    <xf numFmtId="0" fontId="16" fillId="0" borderId="19" xfId="0" applyFont="1" applyBorder="1" applyAlignment="1">
      <alignment horizontal="left" vertical="center"/>
    </xf>
    <xf numFmtId="0" fontId="16" fillId="0" borderId="25" xfId="0" applyFont="1" applyBorder="1" applyAlignment="1">
      <alignment horizontal="center"/>
    </xf>
    <xf numFmtId="0" fontId="2" fillId="0" borderId="24" xfId="0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center" vertical="center"/>
    </xf>
    <xf numFmtId="0" fontId="2" fillId="0" borderId="49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left" vertical="center" wrapText="1"/>
    </xf>
    <xf numFmtId="0" fontId="17" fillId="0" borderId="15" xfId="0" applyFont="1" applyFill="1" applyBorder="1" applyAlignment="1">
      <alignment horizontal="left" vertical="center" wrapText="1"/>
    </xf>
    <xf numFmtId="0" fontId="17" fillId="0" borderId="11" xfId="0" applyFont="1" applyFill="1" applyBorder="1" applyAlignment="1">
      <alignment horizontal="left" vertical="center"/>
    </xf>
    <xf numFmtId="0" fontId="18" fillId="0" borderId="33" xfId="0" applyFont="1" applyFill="1" applyBorder="1" applyAlignment="1">
      <alignment horizontal="center" vertical="center"/>
    </xf>
    <xf numFmtId="0" fontId="18" fillId="0" borderId="29" xfId="0" applyFont="1" applyFill="1" applyBorder="1" applyAlignment="1">
      <alignment horizontal="left" vertical="center"/>
    </xf>
    <xf numFmtId="0" fontId="18" fillId="0" borderId="29" xfId="0" applyFont="1" applyFill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7" fillId="0" borderId="23" xfId="0" applyFont="1" applyBorder="1" applyAlignment="1">
      <alignment horizontal="center" vertical="center"/>
    </xf>
    <xf numFmtId="2" fontId="17" fillId="0" borderId="9" xfId="0" applyNumberFormat="1" applyFont="1" applyBorder="1" applyAlignment="1">
      <alignment vertical="center" wrapText="1"/>
    </xf>
    <xf numFmtId="2" fontId="17" fillId="0" borderId="22" xfId="0" applyNumberFormat="1" applyFont="1" applyBorder="1" applyAlignment="1">
      <alignment vertical="center" wrapText="1"/>
    </xf>
    <xf numFmtId="0" fontId="18" fillId="0" borderId="31" xfId="0" applyFont="1" applyFill="1" applyBorder="1" applyAlignment="1">
      <alignment horizontal="center" vertical="center"/>
    </xf>
    <xf numFmtId="0" fontId="18" fillId="0" borderId="19" xfId="0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16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4" fillId="0" borderId="15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2" fontId="17" fillId="0" borderId="9" xfId="0" applyNumberFormat="1" applyFont="1" applyBorder="1" applyAlignment="1">
      <alignment horizontal="center" vertical="center" wrapText="1"/>
    </xf>
    <xf numFmtId="0" fontId="17" fillId="0" borderId="23" xfId="0" applyFont="1" applyBorder="1" applyAlignment="1">
      <alignment horizontal="center" vertical="center"/>
    </xf>
    <xf numFmtId="0" fontId="17" fillId="0" borderId="34" xfId="0" applyFont="1" applyBorder="1" applyAlignment="1">
      <alignment horizontal="center" vertical="center"/>
    </xf>
    <xf numFmtId="0" fontId="17" fillId="0" borderId="32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 wrapText="1"/>
    </xf>
    <xf numFmtId="0" fontId="17" fillId="0" borderId="15" xfId="0" applyFont="1" applyFill="1" applyBorder="1" applyAlignment="1">
      <alignment horizontal="center" vertical="center"/>
    </xf>
    <xf numFmtId="0" fontId="17" fillId="0" borderId="16" xfId="0" applyFont="1" applyFill="1" applyBorder="1" applyAlignment="1">
      <alignment horizontal="center" vertical="center"/>
    </xf>
    <xf numFmtId="0" fontId="17" fillId="0" borderId="30" xfId="0" applyFont="1" applyFill="1" applyBorder="1" applyAlignment="1">
      <alignment horizontal="left" vertical="center"/>
    </xf>
    <xf numFmtId="0" fontId="17" fillId="0" borderId="14" xfId="0" applyFont="1" applyFill="1" applyBorder="1" applyAlignment="1">
      <alignment horizontal="center" vertical="center"/>
    </xf>
    <xf numFmtId="0" fontId="17" fillId="0" borderId="10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2" fontId="4" fillId="0" borderId="15" xfId="0" applyNumberFormat="1" applyFont="1" applyBorder="1" applyAlignment="1">
      <alignment horizontal="center" vertical="center"/>
    </xf>
    <xf numFmtId="2" fontId="4" fillId="0" borderId="11" xfId="0" applyNumberFormat="1" applyFont="1" applyBorder="1" applyAlignment="1">
      <alignment horizontal="center" vertical="center"/>
    </xf>
    <xf numFmtId="0" fontId="18" fillId="0" borderId="30" xfId="0" applyFont="1" applyBorder="1" applyAlignment="1">
      <alignment horizontal="center" vertical="center"/>
    </xf>
    <xf numFmtId="2" fontId="18" fillId="0" borderId="30" xfId="0" applyNumberFormat="1" applyFont="1" applyBorder="1" applyAlignment="1">
      <alignment horizontal="center" vertical="center"/>
    </xf>
    <xf numFmtId="2" fontId="18" fillId="0" borderId="30" xfId="0" applyNumberFormat="1" applyFont="1" applyFill="1" applyBorder="1" applyAlignment="1">
      <alignment horizontal="center" vertical="center"/>
    </xf>
    <xf numFmtId="0" fontId="17" fillId="0" borderId="30" xfId="0" applyFont="1" applyBorder="1" applyAlignment="1">
      <alignment horizontal="center"/>
    </xf>
    <xf numFmtId="0" fontId="18" fillId="0" borderId="30" xfId="0" applyFont="1" applyBorder="1" applyAlignment="1">
      <alignment horizontal="center"/>
    </xf>
    <xf numFmtId="2" fontId="18" fillId="0" borderId="30" xfId="0" applyNumberFormat="1" applyFont="1" applyBorder="1" applyAlignment="1">
      <alignment horizontal="center"/>
    </xf>
    <xf numFmtId="0" fontId="17" fillId="0" borderId="32" xfId="0" applyFont="1" applyBorder="1"/>
    <xf numFmtId="0" fontId="17" fillId="0" borderId="11" xfId="0" applyFont="1" applyBorder="1" applyAlignment="1">
      <alignment horizontal="center"/>
    </xf>
    <xf numFmtId="2" fontId="17" fillId="0" borderId="11" xfId="0" applyNumberFormat="1" applyFont="1" applyBorder="1" applyAlignment="1">
      <alignment horizontal="center"/>
    </xf>
    <xf numFmtId="0" fontId="17" fillId="0" borderId="12" xfId="0" applyFont="1" applyBorder="1"/>
    <xf numFmtId="0" fontId="17" fillId="0" borderId="15" xfId="0" applyFont="1" applyFill="1" applyBorder="1" applyAlignment="1">
      <alignment horizontal="center" vertical="center"/>
    </xf>
    <xf numFmtId="0" fontId="17" fillId="0" borderId="14" xfId="0" applyFont="1" applyFill="1" applyBorder="1" applyAlignment="1">
      <alignment horizontal="center" vertical="center"/>
    </xf>
    <xf numFmtId="0" fontId="17" fillId="0" borderId="10" xfId="0" applyFont="1" applyFill="1" applyBorder="1" applyAlignment="1">
      <alignment horizontal="center" vertical="center"/>
    </xf>
    <xf numFmtId="0" fontId="18" fillId="0" borderId="0" xfId="0" applyFont="1" applyFill="1" applyAlignment="1">
      <alignment horizontal="center"/>
    </xf>
    <xf numFmtId="0" fontId="4" fillId="0" borderId="1" xfId="0" applyNumberFormat="1" applyFont="1" applyFill="1" applyBorder="1" applyAlignment="1">
      <alignment horizontal="center" vertical="center"/>
    </xf>
    <xf numFmtId="2" fontId="4" fillId="0" borderId="0" xfId="0" applyNumberFormat="1" applyFont="1" applyBorder="1" applyAlignment="1">
      <alignment vertical="center" wrapText="1"/>
    </xf>
    <xf numFmtId="2" fontId="17" fillId="0" borderId="34" xfId="0" applyNumberFormat="1" applyFont="1" applyBorder="1" applyAlignment="1">
      <alignment horizontal="center" vertical="center"/>
    </xf>
    <xf numFmtId="2" fontId="17" fillId="0" borderId="32" xfId="0" applyNumberFormat="1" applyFont="1" applyBorder="1" applyAlignment="1">
      <alignment horizontal="center" vertical="center" wrapText="1"/>
    </xf>
    <xf numFmtId="49" fontId="17" fillId="0" borderId="1" xfId="0" applyNumberFormat="1" applyFont="1" applyBorder="1" applyAlignment="1">
      <alignment horizontal="center" vertical="center" wrapText="1"/>
    </xf>
    <xf numFmtId="1" fontId="17" fillId="0" borderId="14" xfId="0" applyNumberFormat="1" applyFont="1" applyBorder="1" applyAlignment="1">
      <alignment horizontal="center" vertical="center"/>
    </xf>
    <xf numFmtId="1" fontId="17" fillId="0" borderId="15" xfId="0" applyNumberFormat="1" applyFont="1" applyBorder="1" applyAlignment="1">
      <alignment horizontal="center" vertical="center" wrapText="1"/>
    </xf>
    <xf numFmtId="2" fontId="17" fillId="0" borderId="16" xfId="0" applyNumberFormat="1" applyFont="1" applyBorder="1" applyAlignment="1">
      <alignment horizontal="center" vertical="center" wrapText="1"/>
    </xf>
    <xf numFmtId="1" fontId="17" fillId="0" borderId="8" xfId="0" applyNumberFormat="1" applyFont="1" applyBorder="1" applyAlignment="1">
      <alignment horizontal="center" vertical="center"/>
    </xf>
    <xf numFmtId="1" fontId="17" fillId="0" borderId="10" xfId="0" applyNumberFormat="1" applyFont="1" applyBorder="1" applyAlignment="1">
      <alignment horizontal="center" vertical="center"/>
    </xf>
    <xf numFmtId="1" fontId="17" fillId="0" borderId="11" xfId="0" applyNumberFormat="1" applyFont="1" applyBorder="1" applyAlignment="1">
      <alignment horizontal="center" vertical="center"/>
    </xf>
    <xf numFmtId="49" fontId="17" fillId="0" borderId="11" xfId="0" applyNumberFormat="1" applyFont="1" applyBorder="1" applyAlignment="1">
      <alignment horizontal="center" vertical="center" wrapText="1"/>
    </xf>
    <xf numFmtId="2" fontId="17" fillId="0" borderId="12" xfId="0" applyNumberFormat="1" applyFont="1" applyBorder="1" applyAlignment="1">
      <alignment horizontal="center" vertical="center" wrapText="1"/>
    </xf>
    <xf numFmtId="2" fontId="3" fillId="0" borderId="30" xfId="0" applyNumberFormat="1" applyFont="1" applyBorder="1" applyAlignment="1">
      <alignment horizontal="center" vertical="center" wrapText="1"/>
    </xf>
    <xf numFmtId="0" fontId="3" fillId="0" borderId="32" xfId="0" applyFont="1" applyBorder="1" applyAlignment="1">
      <alignment vertical="center" wrapText="1"/>
    </xf>
    <xf numFmtId="0" fontId="4" fillId="0" borderId="14" xfId="0" applyFont="1" applyBorder="1" applyAlignment="1">
      <alignment horizontal="center" vertical="center"/>
    </xf>
    <xf numFmtId="2" fontId="0" fillId="0" borderId="15" xfId="0" applyNumberFormat="1" applyBorder="1"/>
    <xf numFmtId="0" fontId="4" fillId="0" borderId="16" xfId="0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2" fontId="4" fillId="0" borderId="11" xfId="0" applyNumberFormat="1" applyFont="1" applyBorder="1" applyAlignment="1">
      <alignment horizontal="center" vertical="center" wrapText="1"/>
    </xf>
    <xf numFmtId="0" fontId="4" fillId="0" borderId="12" xfId="0" applyFont="1" applyBorder="1" applyAlignment="1">
      <alignment vertical="center"/>
    </xf>
    <xf numFmtId="0" fontId="2" fillId="0" borderId="27" xfId="0" applyFont="1" applyFill="1" applyBorder="1" applyAlignment="1">
      <alignment horizontal="center" vertical="center" wrapText="1"/>
    </xf>
    <xf numFmtId="0" fontId="2" fillId="0" borderId="52" xfId="0" applyFont="1" applyFill="1" applyBorder="1" applyAlignment="1">
      <alignment horizontal="center" vertical="center" wrapText="1"/>
    </xf>
    <xf numFmtId="0" fontId="0" fillId="3" borderId="0" xfId="0" applyFill="1"/>
    <xf numFmtId="0" fontId="22" fillId="3" borderId="1" xfId="0" applyFont="1" applyFill="1" applyBorder="1"/>
    <xf numFmtId="0" fontId="16" fillId="3" borderId="0" xfId="0" applyFont="1" applyFill="1" applyAlignment="1">
      <alignment horizontal="right" vertical="center"/>
    </xf>
    <xf numFmtId="0" fontId="16" fillId="3" borderId="15" xfId="0" applyFont="1" applyFill="1" applyBorder="1"/>
    <xf numFmtId="0" fontId="0" fillId="3" borderId="15" xfId="0" applyFill="1" applyBorder="1"/>
    <xf numFmtId="0" fontId="0" fillId="3" borderId="16" xfId="0" applyFill="1" applyBorder="1"/>
    <xf numFmtId="0" fontId="16" fillId="3" borderId="0" xfId="0" applyFont="1" applyFill="1"/>
    <xf numFmtId="0" fontId="0" fillId="3" borderId="6" xfId="0" applyFill="1" applyBorder="1"/>
    <xf numFmtId="0" fontId="17" fillId="4" borderId="1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/>
    </xf>
    <xf numFmtId="2" fontId="17" fillId="0" borderId="1" xfId="0" applyNumberFormat="1" applyFont="1" applyBorder="1" applyAlignment="1">
      <alignment horizontal="center"/>
    </xf>
    <xf numFmtId="0" fontId="17" fillId="0" borderId="9" xfId="0" applyFont="1" applyBorder="1"/>
    <xf numFmtId="0" fontId="16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0" fontId="16" fillId="0" borderId="14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left" vertical="center" wrapText="1"/>
    </xf>
    <xf numFmtId="0" fontId="16" fillId="0" borderId="15" xfId="0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7" fillId="3" borderId="11" xfId="0" applyFont="1" applyFill="1" applyBorder="1" applyAlignment="1">
      <alignment horizontal="center" vertical="center" wrapText="1"/>
    </xf>
    <xf numFmtId="0" fontId="22" fillId="0" borderId="6" xfId="0" applyFont="1" applyBorder="1" applyAlignment="1">
      <alignment horizontal="left" vertical="center" wrapText="1"/>
    </xf>
    <xf numFmtId="0" fontId="22" fillId="0" borderId="6" xfId="0" applyFont="1" applyBorder="1" applyAlignment="1">
      <alignment horizontal="center" vertical="center"/>
    </xf>
    <xf numFmtId="16" fontId="17" fillId="0" borderId="36" xfId="0" applyNumberFormat="1" applyFont="1" applyFill="1" applyBorder="1" applyAlignment="1">
      <alignment horizontal="center" vertical="center"/>
    </xf>
    <xf numFmtId="0" fontId="17" fillId="0" borderId="33" xfId="0" applyFont="1" applyFill="1" applyBorder="1" applyAlignment="1">
      <alignment horizontal="center" vertical="center"/>
    </xf>
    <xf numFmtId="0" fontId="17" fillId="0" borderId="11" xfId="0" applyFont="1" applyFill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textRotation="90"/>
    </xf>
    <xf numFmtId="0" fontId="4" fillId="0" borderId="1" xfId="0" applyFont="1" applyFill="1" applyBorder="1" applyAlignment="1">
      <alignment horizontal="center" vertical="center" textRotation="90" wrapText="1"/>
    </xf>
    <xf numFmtId="0" fontId="4" fillId="0" borderId="1" xfId="0" applyFont="1" applyFill="1" applyBorder="1" applyAlignment="1">
      <alignment horizontal="center" vertical="center" wrapText="1"/>
    </xf>
    <xf numFmtId="2" fontId="4" fillId="0" borderId="0" xfId="0" applyNumberFormat="1" applyFont="1" applyBorder="1"/>
    <xf numFmtId="0" fontId="17" fillId="0" borderId="15" xfId="0" applyFont="1" applyFill="1" applyBorder="1" applyAlignment="1">
      <alignment horizontal="center" vertical="center"/>
    </xf>
    <xf numFmtId="0" fontId="18" fillId="0" borderId="49" xfId="0" applyFont="1" applyFill="1" applyBorder="1" applyAlignment="1">
      <alignment horizontal="center" vertical="center"/>
    </xf>
    <xf numFmtId="2" fontId="18" fillId="0" borderId="49" xfId="0" applyNumberFormat="1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44" xfId="0" applyFont="1" applyFill="1" applyBorder="1" applyAlignment="1">
      <alignment horizontal="center" vertical="center"/>
    </xf>
    <xf numFmtId="2" fontId="17" fillId="0" borderId="7" xfId="0" applyNumberFormat="1" applyFont="1" applyFill="1" applyBorder="1" applyAlignment="1">
      <alignment horizontal="center" vertical="center"/>
    </xf>
    <xf numFmtId="2" fontId="17" fillId="0" borderId="2" xfId="0" applyNumberFormat="1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2" fontId="17" fillId="0" borderId="44" xfId="0" applyNumberFormat="1" applyFont="1" applyFill="1" applyBorder="1" applyAlignment="1">
      <alignment horizontal="center" vertical="center"/>
    </xf>
    <xf numFmtId="2" fontId="17" fillId="0" borderId="3" xfId="0" applyNumberFormat="1" applyFont="1" applyFill="1" applyBorder="1" applyAlignment="1">
      <alignment horizontal="center" vertical="center"/>
    </xf>
    <xf numFmtId="0" fontId="18" fillId="0" borderId="39" xfId="0" applyFont="1" applyFill="1" applyBorder="1" applyAlignment="1">
      <alignment horizontal="center" vertical="center"/>
    </xf>
    <xf numFmtId="2" fontId="18" fillId="0" borderId="47" xfId="0" applyNumberFormat="1" applyFont="1" applyFill="1" applyBorder="1" applyAlignment="1">
      <alignment horizontal="center" vertical="center"/>
    </xf>
    <xf numFmtId="2" fontId="4" fillId="0" borderId="7" xfId="0" applyNumberFormat="1" applyFont="1" applyFill="1" applyBorder="1" applyAlignment="1">
      <alignment horizontal="center" vertical="center"/>
    </xf>
    <xf numFmtId="2" fontId="4" fillId="0" borderId="2" xfId="0" applyNumberFormat="1" applyFont="1" applyFill="1" applyBorder="1" applyAlignment="1">
      <alignment horizontal="center" vertical="center"/>
    </xf>
    <xf numFmtId="0" fontId="22" fillId="0" borderId="49" xfId="0" applyFont="1" applyFill="1" applyBorder="1" applyAlignment="1">
      <alignment horizontal="center" vertical="center"/>
    </xf>
    <xf numFmtId="0" fontId="22" fillId="0" borderId="3" xfId="0" applyFont="1" applyFill="1" applyBorder="1" applyAlignment="1">
      <alignment horizontal="center" vertical="center"/>
    </xf>
    <xf numFmtId="0" fontId="22" fillId="0" borderId="47" xfId="0" applyFont="1" applyFill="1" applyBorder="1" applyAlignment="1">
      <alignment horizontal="center" vertical="center"/>
    </xf>
    <xf numFmtId="0" fontId="26" fillId="0" borderId="0" xfId="1" applyFont="1" applyFill="1" applyBorder="1" applyAlignment="1">
      <alignment horizontal="left" vertical="center"/>
    </xf>
    <xf numFmtId="0" fontId="20" fillId="0" borderId="0" xfId="0" applyFont="1" applyFill="1" applyAlignment="1">
      <alignment horizontal="right" vertical="center"/>
    </xf>
    <xf numFmtId="0" fontId="20" fillId="0" borderId="0" xfId="0" applyFont="1" applyFill="1" applyAlignment="1">
      <alignment horizontal="right"/>
    </xf>
    <xf numFmtId="0" fontId="18" fillId="0" borderId="24" xfId="0" applyFont="1" applyBorder="1" applyAlignment="1">
      <alignment horizontal="center" vertical="center"/>
    </xf>
    <xf numFmtId="0" fontId="18" fillId="0" borderId="19" xfId="0" applyFont="1" applyBorder="1" applyAlignment="1">
      <alignment horizontal="center" vertical="center"/>
    </xf>
    <xf numFmtId="0" fontId="18" fillId="0" borderId="18" xfId="0" applyFont="1" applyBorder="1" applyAlignment="1">
      <alignment horizontal="center" vertical="center"/>
    </xf>
    <xf numFmtId="0" fontId="18" fillId="0" borderId="20" xfId="0" applyFont="1" applyBorder="1" applyAlignment="1">
      <alignment horizontal="center" vertical="center"/>
    </xf>
    <xf numFmtId="0" fontId="18" fillId="0" borderId="2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16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33" xfId="0" applyFont="1" applyBorder="1" applyAlignment="1">
      <alignment horizontal="center" vertical="center" wrapText="1"/>
    </xf>
    <xf numFmtId="0" fontId="17" fillId="0" borderId="36" xfId="0" applyFont="1" applyBorder="1" applyAlignment="1">
      <alignment horizontal="center" vertical="center" wrapText="1"/>
    </xf>
    <xf numFmtId="0" fontId="17" fillId="0" borderId="23" xfId="0" applyFont="1" applyBorder="1" applyAlignment="1">
      <alignment horizontal="center" vertical="center" wrapText="1"/>
    </xf>
    <xf numFmtId="0" fontId="17" fillId="0" borderId="29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29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7" fillId="0" borderId="27" xfId="0" applyFont="1" applyBorder="1" applyAlignment="1">
      <alignment horizontal="center" vertical="center"/>
    </xf>
    <xf numFmtId="0" fontId="17" fillId="0" borderId="35" xfId="0" applyFont="1" applyBorder="1" applyAlignment="1">
      <alignment horizontal="center" vertical="center"/>
    </xf>
    <xf numFmtId="0" fontId="17" fillId="0" borderId="28" xfId="0" applyFont="1" applyBorder="1" applyAlignment="1">
      <alignment horizontal="center" vertical="center"/>
    </xf>
    <xf numFmtId="0" fontId="17" fillId="0" borderId="31" xfId="0" applyFont="1" applyBorder="1" applyAlignment="1">
      <alignment horizontal="center" vertical="center" wrapText="1"/>
    </xf>
    <xf numFmtId="0" fontId="17" fillId="0" borderId="37" xfId="0" applyFont="1" applyBorder="1" applyAlignment="1">
      <alignment horizontal="center" vertical="center" wrapText="1"/>
    </xf>
    <xf numFmtId="0" fontId="17" fillId="0" borderId="26" xfId="0" applyFont="1" applyBorder="1" applyAlignment="1">
      <alignment horizontal="center" vertical="center" wrapText="1"/>
    </xf>
    <xf numFmtId="0" fontId="18" fillId="0" borderId="42" xfId="0" applyFont="1" applyBorder="1" applyAlignment="1">
      <alignment horizontal="center" vertical="center"/>
    </xf>
    <xf numFmtId="0" fontId="18" fillId="0" borderId="38" xfId="0" applyFont="1" applyBorder="1" applyAlignment="1">
      <alignment horizontal="center" vertical="center"/>
    </xf>
    <xf numFmtId="0" fontId="18" fillId="0" borderId="43" xfId="0" applyFont="1" applyBorder="1" applyAlignment="1">
      <alignment horizontal="center" vertical="center"/>
    </xf>
    <xf numFmtId="0" fontId="17" fillId="0" borderId="0" xfId="0" applyFont="1" applyBorder="1" applyAlignment="1">
      <alignment horizontal="left" vertical="center"/>
    </xf>
    <xf numFmtId="0" fontId="23" fillId="0" borderId="0" xfId="0" applyFont="1" applyBorder="1" applyAlignment="1">
      <alignment horizontal="left"/>
    </xf>
    <xf numFmtId="0" fontId="23" fillId="0" borderId="0" xfId="0" applyFont="1" applyBorder="1" applyAlignment="1">
      <alignment horizontal="center"/>
    </xf>
    <xf numFmtId="49" fontId="4" fillId="0" borderId="24" xfId="0" applyNumberFormat="1" applyFont="1" applyFill="1" applyBorder="1" applyAlignment="1">
      <alignment horizontal="center" vertical="center"/>
    </xf>
    <xf numFmtId="49" fontId="4" fillId="0" borderId="19" xfId="0" applyNumberFormat="1" applyFont="1" applyFill="1" applyBorder="1" applyAlignment="1">
      <alignment horizontal="center" vertical="center"/>
    </xf>
    <xf numFmtId="2" fontId="4" fillId="0" borderId="38" xfId="0" applyNumberFormat="1" applyFont="1" applyBorder="1" applyAlignment="1">
      <alignment horizontal="left" vertical="center" wrapText="1"/>
    </xf>
    <xf numFmtId="0" fontId="4" fillId="0" borderId="15" xfId="0" applyFont="1" applyFill="1" applyBorder="1" applyAlignment="1">
      <alignment horizontal="center" vertical="center" textRotation="90" wrapText="1"/>
    </xf>
    <xf numFmtId="0" fontId="4" fillId="0" borderId="1" xfId="0" applyFont="1" applyFill="1" applyBorder="1" applyAlignment="1">
      <alignment horizontal="center" vertical="center" textRotation="90" wrapText="1"/>
    </xf>
    <xf numFmtId="49" fontId="3" fillId="0" borderId="18" xfId="0" applyNumberFormat="1" applyFont="1" applyFill="1" applyBorder="1" applyAlignment="1">
      <alignment horizontal="center" vertical="center"/>
    </xf>
    <xf numFmtId="49" fontId="3" fillId="0" borderId="20" xfId="0" applyNumberFormat="1" applyFont="1" applyFill="1" applyBorder="1" applyAlignment="1">
      <alignment horizontal="center" vertical="center"/>
    </xf>
    <xf numFmtId="49" fontId="3" fillId="0" borderId="21" xfId="0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textRotation="90"/>
    </xf>
    <xf numFmtId="0" fontId="4" fillId="0" borderId="2" xfId="0" applyFont="1" applyFill="1" applyBorder="1" applyAlignment="1">
      <alignment horizontal="center" vertical="center" textRotation="90" wrapText="1"/>
    </xf>
    <xf numFmtId="0" fontId="4" fillId="0" borderId="13" xfId="0" applyFont="1" applyFill="1" applyBorder="1" applyAlignment="1">
      <alignment horizontal="center" vertical="center" textRotation="90" wrapText="1"/>
    </xf>
    <xf numFmtId="0" fontId="4" fillId="0" borderId="51" xfId="0" applyFont="1" applyBorder="1" applyAlignment="1">
      <alignment horizontal="center" vertical="center"/>
    </xf>
    <xf numFmtId="0" fontId="4" fillId="0" borderId="53" xfId="0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 textRotation="90" wrapText="1"/>
    </xf>
    <xf numFmtId="0" fontId="4" fillId="0" borderId="8" xfId="0" applyFont="1" applyFill="1" applyBorder="1" applyAlignment="1">
      <alignment horizontal="center" vertical="center" textRotation="90" wrapText="1"/>
    </xf>
    <xf numFmtId="0" fontId="4" fillId="0" borderId="15" xfId="0" applyFont="1" applyFill="1" applyBorder="1" applyAlignment="1">
      <alignment horizontal="center" vertical="center" textRotation="90"/>
    </xf>
    <xf numFmtId="0" fontId="4" fillId="0" borderId="1" xfId="0" applyFont="1" applyFill="1" applyBorder="1" applyAlignment="1">
      <alignment horizontal="center" vertical="center" textRotation="90"/>
    </xf>
    <xf numFmtId="0" fontId="4" fillId="0" borderId="15" xfId="0" applyFont="1" applyFill="1" applyBorder="1" applyAlignment="1">
      <alignment horizontal="center" textRotation="90" wrapText="1"/>
    </xf>
    <xf numFmtId="0" fontId="4" fillId="0" borderId="1" xfId="0" applyFont="1" applyFill="1" applyBorder="1" applyAlignment="1">
      <alignment horizontal="center" textRotation="90" wrapText="1"/>
    </xf>
    <xf numFmtId="2" fontId="4" fillId="0" borderId="15" xfId="0" applyNumberFormat="1" applyFont="1" applyFill="1" applyBorder="1" applyAlignment="1">
      <alignment horizontal="center" textRotation="90" wrapText="1"/>
    </xf>
    <xf numFmtId="2" fontId="4" fillId="0" borderId="1" xfId="0" applyNumberFormat="1" applyFont="1" applyFill="1" applyBorder="1" applyAlignment="1">
      <alignment horizontal="center" textRotation="90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textRotation="90" wrapText="1"/>
    </xf>
    <xf numFmtId="0" fontId="4" fillId="0" borderId="9" xfId="0" applyFont="1" applyFill="1" applyBorder="1" applyAlignment="1">
      <alignment horizontal="center" vertical="center" textRotation="90" wrapText="1"/>
    </xf>
    <xf numFmtId="1" fontId="18" fillId="0" borderId="42" xfId="0" applyNumberFormat="1" applyFont="1" applyBorder="1" applyAlignment="1">
      <alignment horizontal="center" vertical="center"/>
    </xf>
    <xf numFmtId="1" fontId="18" fillId="0" borderId="38" xfId="0" applyNumberFormat="1" applyFont="1" applyBorder="1" applyAlignment="1">
      <alignment horizontal="center" vertical="center"/>
    </xf>
    <xf numFmtId="1" fontId="18" fillId="0" borderId="43" xfId="0" applyNumberFormat="1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2" fontId="17" fillId="0" borderId="33" xfId="0" applyNumberFormat="1" applyFont="1" applyBorder="1" applyAlignment="1">
      <alignment horizontal="center" vertical="center" wrapText="1"/>
    </xf>
    <xf numFmtId="2" fontId="17" fillId="0" borderId="34" xfId="0" applyNumberFormat="1" applyFont="1" applyBorder="1" applyAlignment="1">
      <alignment horizontal="center" vertical="center" wrapText="1"/>
    </xf>
    <xf numFmtId="2" fontId="17" fillId="0" borderId="29" xfId="0" applyNumberFormat="1" applyFont="1" applyBorder="1" applyAlignment="1">
      <alignment horizontal="center" vertical="center" wrapText="1"/>
    </xf>
    <xf numFmtId="2" fontId="17" fillId="0" borderId="30" xfId="0" applyNumberFormat="1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textRotation="90" wrapText="1"/>
    </xf>
    <xf numFmtId="0" fontId="17" fillId="0" borderId="46" xfId="0" applyFont="1" applyBorder="1" applyAlignment="1">
      <alignment horizontal="center" vertical="center" textRotation="90"/>
    </xf>
    <xf numFmtId="2" fontId="17" fillId="0" borderId="27" xfId="0" applyNumberFormat="1" applyFont="1" applyBorder="1" applyAlignment="1">
      <alignment horizontal="center" vertical="center"/>
    </xf>
    <xf numFmtId="2" fontId="17" fillId="0" borderId="35" xfId="0" applyNumberFormat="1" applyFont="1" applyBorder="1" applyAlignment="1">
      <alignment horizontal="center" vertical="center"/>
    </xf>
    <xf numFmtId="2" fontId="17" fillId="0" borderId="28" xfId="0" applyNumberFormat="1" applyFont="1" applyBorder="1" applyAlignment="1">
      <alignment horizontal="center" vertical="center"/>
    </xf>
    <xf numFmtId="2" fontId="17" fillId="0" borderId="31" xfId="0" applyNumberFormat="1" applyFont="1" applyBorder="1" applyAlignment="1">
      <alignment horizontal="center" vertical="center"/>
    </xf>
    <xf numFmtId="2" fontId="17" fillId="0" borderId="32" xfId="0" applyNumberFormat="1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24" xfId="0" applyFont="1" applyBorder="1" applyAlignment="1">
      <alignment horizontal="left" vertical="center"/>
    </xf>
    <xf numFmtId="0" fontId="3" fillId="0" borderId="19" xfId="0" applyFont="1" applyBorder="1" applyAlignment="1">
      <alignment horizontal="left" vertical="center"/>
    </xf>
    <xf numFmtId="0" fontId="4" fillId="0" borderId="14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4" fillId="0" borderId="40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0" fillId="0" borderId="48" xfId="0" applyFill="1" applyBorder="1" applyAlignment="1">
      <alignment horizontal="center" vertical="center"/>
    </xf>
    <xf numFmtId="0" fontId="11" fillId="0" borderId="34" xfId="0" applyFont="1" applyFill="1" applyBorder="1" applyAlignment="1">
      <alignment horizontal="center" vertical="center"/>
    </xf>
    <xf numFmtId="0" fontId="11" fillId="0" borderId="3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 textRotation="90" wrapText="1"/>
    </xf>
    <xf numFmtId="0" fontId="0" fillId="0" borderId="0" xfId="0" applyFill="1" applyAlignment="1">
      <alignment horizontal="center" vertical="center" textRotation="90" wrapText="1"/>
    </xf>
    <xf numFmtId="0" fontId="2" fillId="0" borderId="1" xfId="0" applyFont="1" applyFill="1" applyBorder="1" applyAlignment="1">
      <alignment horizontal="center" vertical="center" textRotation="90"/>
    </xf>
    <xf numFmtId="0" fontId="2" fillId="0" borderId="5" xfId="0" applyFont="1" applyFill="1" applyBorder="1" applyAlignment="1">
      <alignment horizontal="center" vertical="center" textRotation="90"/>
    </xf>
    <xf numFmtId="0" fontId="0" fillId="0" borderId="15" xfId="0" applyFill="1" applyBorder="1" applyAlignment="1">
      <alignment horizontal="center" vertical="center" textRotation="90" wrapText="1"/>
    </xf>
    <xf numFmtId="0" fontId="0" fillId="0" borderId="1" xfId="0" applyFill="1" applyBorder="1" applyAlignment="1">
      <alignment horizontal="center" vertical="center" textRotation="90" wrapText="1"/>
    </xf>
    <xf numFmtId="0" fontId="0" fillId="0" borderId="5" xfId="0" applyFill="1" applyBorder="1" applyAlignment="1">
      <alignment horizontal="center" vertical="center" textRotation="90" wrapText="1"/>
    </xf>
    <xf numFmtId="0" fontId="0" fillId="0" borderId="16" xfId="0" applyFill="1" applyBorder="1" applyAlignment="1">
      <alignment horizontal="center" vertical="center" textRotation="90" wrapText="1"/>
    </xf>
    <xf numFmtId="0" fontId="0" fillId="0" borderId="9" xfId="0" applyFill="1" applyBorder="1" applyAlignment="1">
      <alignment horizontal="center" vertical="center" textRotation="90" wrapText="1"/>
    </xf>
    <xf numFmtId="0" fontId="0" fillId="0" borderId="22" xfId="0" applyFill="1" applyBorder="1" applyAlignment="1">
      <alignment horizontal="center" vertical="center" textRotation="90" wrapText="1"/>
    </xf>
    <xf numFmtId="0" fontId="5" fillId="0" borderId="0" xfId="0" applyFont="1" applyFill="1" applyBorder="1" applyAlignment="1">
      <alignment horizontal="center" vertical="center" textRotation="90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0" fillId="0" borderId="28" xfId="0" applyFill="1" applyBorder="1" applyAlignment="1">
      <alignment horizontal="center" vertical="center" textRotation="90" wrapText="1"/>
    </xf>
    <xf numFmtId="0" fontId="0" fillId="0" borderId="13" xfId="0" applyFill="1" applyBorder="1" applyAlignment="1">
      <alignment horizontal="center" vertical="center" textRotation="90" wrapText="1"/>
    </xf>
    <xf numFmtId="0" fontId="0" fillId="0" borderId="45" xfId="0" applyFill="1" applyBorder="1" applyAlignment="1">
      <alignment horizontal="center" vertical="center" textRotation="90" wrapText="1"/>
    </xf>
    <xf numFmtId="0" fontId="2" fillId="0" borderId="15" xfId="0" applyFont="1" applyFill="1" applyBorder="1" applyAlignment="1">
      <alignment horizontal="center" vertical="center" textRotation="90" wrapText="1"/>
    </xf>
    <xf numFmtId="0" fontId="2" fillId="0" borderId="1" xfId="0" applyFont="1" applyFill="1" applyBorder="1" applyAlignment="1">
      <alignment horizontal="center" vertical="center" textRotation="90" wrapText="1"/>
    </xf>
    <xf numFmtId="0" fontId="2" fillId="0" borderId="5" xfId="0" applyFont="1" applyFill="1" applyBorder="1" applyAlignment="1">
      <alignment horizontal="center" vertical="center" textRotation="90" wrapText="1"/>
    </xf>
    <xf numFmtId="0" fontId="11" fillId="0" borderId="36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1" fillId="0" borderId="37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 textRotation="90"/>
    </xf>
    <xf numFmtId="0" fontId="2" fillId="0" borderId="8" xfId="0" applyFont="1" applyFill="1" applyBorder="1" applyAlignment="1">
      <alignment horizontal="center" vertical="center" textRotation="90"/>
    </xf>
    <xf numFmtId="0" fontId="2" fillId="0" borderId="17" xfId="0" applyFont="1" applyFill="1" applyBorder="1" applyAlignment="1">
      <alignment horizontal="center" vertical="center" textRotation="90"/>
    </xf>
    <xf numFmtId="0" fontId="2" fillId="0" borderId="15" xfId="0" applyFont="1" applyFill="1" applyBorder="1" applyAlignment="1">
      <alignment horizontal="center" vertical="center" textRotation="90"/>
    </xf>
    <xf numFmtId="0" fontId="2" fillId="0" borderId="15" xfId="0" applyFont="1" applyFill="1" applyBorder="1" applyAlignment="1">
      <alignment horizontal="center" vertical="center"/>
    </xf>
    <xf numFmtId="0" fontId="18" fillId="0" borderId="24" xfId="0" applyFont="1" applyBorder="1" applyAlignment="1">
      <alignment horizontal="right" vertical="center"/>
    </xf>
    <xf numFmtId="0" fontId="18" fillId="0" borderId="19" xfId="0" applyFont="1" applyBorder="1" applyAlignment="1">
      <alignment horizontal="right" vertical="center"/>
    </xf>
    <xf numFmtId="2" fontId="17" fillId="0" borderId="26" xfId="0" applyNumberFormat="1" applyFont="1" applyBorder="1" applyAlignment="1">
      <alignment horizontal="center" vertical="center" wrapText="1"/>
    </xf>
    <xf numFmtId="2" fontId="17" fillId="0" borderId="9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7" fillId="0" borderId="16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17" fillId="0" borderId="33" xfId="0" applyFont="1" applyBorder="1" applyAlignment="1">
      <alignment horizontal="center" vertical="center"/>
    </xf>
    <xf numFmtId="0" fontId="17" fillId="0" borderId="23" xfId="0" applyFont="1" applyBorder="1" applyAlignment="1">
      <alignment horizontal="center" vertical="center"/>
    </xf>
    <xf numFmtId="0" fontId="17" fillId="0" borderId="27" xfId="0" applyFont="1" applyBorder="1" applyAlignment="1">
      <alignment horizontal="center" vertical="center" wrapText="1"/>
    </xf>
    <xf numFmtId="0" fontId="17" fillId="0" borderId="35" xfId="0" applyFont="1" applyBorder="1" applyAlignment="1">
      <alignment horizontal="center" vertical="center" wrapText="1"/>
    </xf>
    <xf numFmtId="0" fontId="17" fillId="0" borderId="28" xfId="0" applyFont="1" applyBorder="1" applyAlignment="1">
      <alignment horizontal="center" vertical="center" wrapText="1"/>
    </xf>
    <xf numFmtId="0" fontId="18" fillId="0" borderId="25" xfId="0" applyFont="1" applyBorder="1" applyAlignment="1">
      <alignment horizontal="center" vertical="center"/>
    </xf>
    <xf numFmtId="0" fontId="17" fillId="0" borderId="34" xfId="0" applyFont="1" applyBorder="1" applyAlignment="1">
      <alignment horizontal="center" vertical="center"/>
    </xf>
    <xf numFmtId="0" fontId="17" fillId="0" borderId="30" xfId="0" applyFont="1" applyBorder="1" applyAlignment="1">
      <alignment horizontal="center" vertical="center" wrapText="1"/>
    </xf>
    <xf numFmtId="0" fontId="17" fillId="0" borderId="31" xfId="0" applyFont="1" applyBorder="1" applyAlignment="1">
      <alignment horizontal="center" vertical="center"/>
    </xf>
    <xf numFmtId="0" fontId="17" fillId="0" borderId="32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center"/>
    </xf>
    <xf numFmtId="0" fontId="22" fillId="0" borderId="42" xfId="0" applyFont="1" applyBorder="1" applyAlignment="1">
      <alignment horizontal="center"/>
    </xf>
    <xf numFmtId="0" fontId="22" fillId="0" borderId="38" xfId="0" applyFont="1" applyBorder="1" applyAlignment="1">
      <alignment horizontal="center"/>
    </xf>
    <xf numFmtId="0" fontId="22" fillId="0" borderId="43" xfId="0" applyFont="1" applyBorder="1" applyAlignment="1">
      <alignment horizontal="center"/>
    </xf>
    <xf numFmtId="0" fontId="17" fillId="0" borderId="15" xfId="0" applyFont="1" applyFill="1" applyBorder="1" applyAlignment="1">
      <alignment horizontal="center" vertical="center"/>
    </xf>
    <xf numFmtId="0" fontId="17" fillId="0" borderId="16" xfId="0" applyFont="1" applyFill="1" applyBorder="1" applyAlignment="1">
      <alignment horizontal="center" vertical="center"/>
    </xf>
    <xf numFmtId="0" fontId="17" fillId="0" borderId="29" xfId="0" applyFont="1" applyFill="1" applyBorder="1" applyAlignment="1">
      <alignment horizontal="left" vertical="center"/>
    </xf>
    <xf numFmtId="0" fontId="17" fillId="0" borderId="30" xfId="0" applyFont="1" applyFill="1" applyBorder="1" applyAlignment="1">
      <alignment horizontal="left" vertical="center"/>
    </xf>
    <xf numFmtId="0" fontId="17" fillId="0" borderId="14" xfId="0" applyFont="1" applyFill="1" applyBorder="1" applyAlignment="1">
      <alignment horizontal="center" vertical="center"/>
    </xf>
    <xf numFmtId="0" fontId="17" fillId="0" borderId="10" xfId="0" applyFont="1" applyFill="1" applyBorder="1" applyAlignment="1">
      <alignment horizontal="center" vertical="center"/>
    </xf>
    <xf numFmtId="0" fontId="18" fillId="0" borderId="41" xfId="0" applyFont="1" applyFill="1" applyBorder="1" applyAlignment="1">
      <alignment horizontal="center" vertical="center"/>
    </xf>
    <xf numFmtId="0" fontId="20" fillId="0" borderId="0" xfId="0" applyFont="1" applyFill="1" applyAlignment="1">
      <alignment horizontal="right"/>
    </xf>
    <xf numFmtId="0" fontId="18" fillId="0" borderId="18" xfId="0" applyFont="1" applyFill="1" applyBorder="1" applyAlignment="1">
      <alignment horizontal="center" vertical="center"/>
    </xf>
    <xf numFmtId="0" fontId="18" fillId="0" borderId="20" xfId="0" applyFont="1" applyFill="1" applyBorder="1" applyAlignment="1">
      <alignment horizontal="center" vertical="center"/>
    </xf>
    <xf numFmtId="0" fontId="18" fillId="0" borderId="0" xfId="0" applyFont="1" applyFill="1" applyAlignment="1">
      <alignment horizontal="center"/>
    </xf>
    <xf numFmtId="0" fontId="18" fillId="0" borderId="0" xfId="0" applyFont="1" applyFill="1" applyBorder="1" applyAlignment="1">
      <alignment horizontal="center" vertical="center" wrapText="1"/>
    </xf>
    <xf numFmtId="0" fontId="20" fillId="0" borderId="0" xfId="0" applyFont="1" applyFill="1" applyAlignment="1">
      <alignment horizontal="right" vertical="center"/>
    </xf>
  </cellXfs>
  <cellStyles count="2">
    <cellStyle name="Normal 10" xfId="1"/>
    <cellStyle name="Parasts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571500</xdr:colOff>
      <xdr:row>2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2287" name="Text Box 41"/>
        <xdr:cNvSpPr txBox="1">
          <a:spLocks noChangeArrowheads="1"/>
        </xdr:cNvSpPr>
      </xdr:nvSpPr>
      <xdr:spPr bwMode="auto">
        <a:xfrm>
          <a:off x="2000250" y="56578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571500</xdr:colOff>
      <xdr:row>12</xdr:row>
      <xdr:rowOff>0</xdr:rowOff>
    </xdr:from>
    <xdr:to>
      <xdr:col>4</xdr:col>
      <xdr:colOff>0</xdr:colOff>
      <xdr:row>12</xdr:row>
      <xdr:rowOff>0</xdr:rowOff>
    </xdr:to>
    <xdr:sp macro="" textlink="">
      <xdr:nvSpPr>
        <xdr:cNvPr id="3" name="Text Box 41"/>
        <xdr:cNvSpPr txBox="1">
          <a:spLocks noChangeArrowheads="1"/>
        </xdr:cNvSpPr>
      </xdr:nvSpPr>
      <xdr:spPr bwMode="auto">
        <a:xfrm>
          <a:off x="1295400" y="64008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571500</xdr:colOff>
      <xdr:row>12</xdr:row>
      <xdr:rowOff>76200</xdr:rowOff>
    </xdr:from>
    <xdr:to>
      <xdr:col>4</xdr:col>
      <xdr:colOff>0</xdr:colOff>
      <xdr:row>12</xdr:row>
      <xdr:rowOff>76200</xdr:rowOff>
    </xdr:to>
    <xdr:sp macro="" textlink="">
      <xdr:nvSpPr>
        <xdr:cNvPr id="4" name="Text Box 41"/>
        <xdr:cNvSpPr txBox="1">
          <a:spLocks noChangeArrowheads="1"/>
        </xdr:cNvSpPr>
      </xdr:nvSpPr>
      <xdr:spPr bwMode="auto">
        <a:xfrm>
          <a:off x="1362075" y="5572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571500</xdr:colOff>
      <xdr:row>12</xdr:row>
      <xdr:rowOff>0</xdr:rowOff>
    </xdr:from>
    <xdr:to>
      <xdr:col>4</xdr:col>
      <xdr:colOff>0</xdr:colOff>
      <xdr:row>12</xdr:row>
      <xdr:rowOff>0</xdr:rowOff>
    </xdr:to>
    <xdr:sp macro="" textlink="">
      <xdr:nvSpPr>
        <xdr:cNvPr id="6" name="Text Box 41"/>
        <xdr:cNvSpPr txBox="1">
          <a:spLocks noChangeArrowheads="1"/>
        </xdr:cNvSpPr>
      </xdr:nvSpPr>
      <xdr:spPr bwMode="auto">
        <a:xfrm>
          <a:off x="1552575" y="50673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571500</xdr:colOff>
      <xdr:row>2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7" name="Text Box 41"/>
        <xdr:cNvSpPr txBox="1">
          <a:spLocks noChangeArrowheads="1"/>
        </xdr:cNvSpPr>
      </xdr:nvSpPr>
      <xdr:spPr bwMode="auto">
        <a:xfrm>
          <a:off x="1552575" y="3048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571500</xdr:colOff>
      <xdr:row>12</xdr:row>
      <xdr:rowOff>0</xdr:rowOff>
    </xdr:from>
    <xdr:to>
      <xdr:col>4</xdr:col>
      <xdr:colOff>0</xdr:colOff>
      <xdr:row>12</xdr:row>
      <xdr:rowOff>0</xdr:rowOff>
    </xdr:to>
    <xdr:sp macro="" textlink="">
      <xdr:nvSpPr>
        <xdr:cNvPr id="8" name="Text Box 41"/>
        <xdr:cNvSpPr txBox="1">
          <a:spLocks noChangeArrowheads="1"/>
        </xdr:cNvSpPr>
      </xdr:nvSpPr>
      <xdr:spPr bwMode="auto">
        <a:xfrm>
          <a:off x="1552575" y="50673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571500</xdr:colOff>
      <xdr:row>12</xdr:row>
      <xdr:rowOff>76200</xdr:rowOff>
    </xdr:from>
    <xdr:to>
      <xdr:col>4</xdr:col>
      <xdr:colOff>0</xdr:colOff>
      <xdr:row>12</xdr:row>
      <xdr:rowOff>76200</xdr:rowOff>
    </xdr:to>
    <xdr:sp macro="" textlink="">
      <xdr:nvSpPr>
        <xdr:cNvPr id="9" name="Text Box 41"/>
        <xdr:cNvSpPr txBox="1">
          <a:spLocks noChangeArrowheads="1"/>
        </xdr:cNvSpPr>
      </xdr:nvSpPr>
      <xdr:spPr bwMode="auto">
        <a:xfrm>
          <a:off x="1552575" y="69246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571500</xdr:colOff>
      <xdr:row>12</xdr:row>
      <xdr:rowOff>0</xdr:rowOff>
    </xdr:from>
    <xdr:to>
      <xdr:col>4</xdr:col>
      <xdr:colOff>0</xdr:colOff>
      <xdr:row>12</xdr:row>
      <xdr:rowOff>0</xdr:rowOff>
    </xdr:to>
    <xdr:sp macro="" textlink="">
      <xdr:nvSpPr>
        <xdr:cNvPr id="10" name="Text Box 41"/>
        <xdr:cNvSpPr txBox="1">
          <a:spLocks noChangeArrowheads="1"/>
        </xdr:cNvSpPr>
      </xdr:nvSpPr>
      <xdr:spPr bwMode="auto">
        <a:xfrm>
          <a:off x="1552575" y="60198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AppData/Local/Temp/Darba%20apjomi%20Lisk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Melior&#257;cija/2015/O&#353;upes%20pa&#353;vald&#299;ba/Gr&#257;vis/Darba%20apjomi%20Gr&#257;vis%20O&#353;upe%20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ketāža"/>
      <sheetName val="Apaugums"/>
      <sheetName val="Rakšana"/>
      <sheetName val="Nojaukšana"/>
      <sheetName val="Izlīdzināšana"/>
      <sheetName val="Caurt.būvn."/>
      <sheetName val="Stiprinājumi"/>
      <sheetName val="Noteces teknes"/>
      <sheetName val="Labiekārtošana"/>
      <sheetName val="Drenu iztekas"/>
      <sheetName val="Dazadidarbi"/>
      <sheetName val="specifikācija"/>
      <sheetName val="pamatrādītāji1"/>
      <sheetName val="Pamatraditaji 2"/>
      <sheetName val="Tāme"/>
      <sheetName val="saturs"/>
      <sheetName val="Saskaņojumu saraksts"/>
      <sheetName val="Reperi"/>
      <sheetName val="Apr''ekins"/>
      <sheetName val="Hidroloģija"/>
      <sheetName val="Hidrolika"/>
    </sheetNames>
    <sheetDataSet>
      <sheetData sheetId="0" refreshError="1">
        <row r="20">
          <cell r="E20">
            <v>4640</v>
          </cell>
        </row>
        <row r="42">
          <cell r="E42">
            <v>10670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ketāža"/>
      <sheetName val="Apaugums"/>
      <sheetName val="Rakšana"/>
      <sheetName val="Nojaukšana"/>
      <sheetName val="Izlīdzināšana"/>
      <sheetName val="Caurt.būvn."/>
      <sheetName val="Noteces teknes"/>
      <sheetName val="Labiekārtošana"/>
      <sheetName val="Drenu iztekas"/>
      <sheetName val="dazadidarbi"/>
      <sheetName val="specifikācija 1"/>
      <sheetName val="specifikācija 2"/>
      <sheetName val="pamatrādītāji 1"/>
      <sheetName val="pamatrādītāji 2"/>
      <sheetName val="Tāme"/>
      <sheetName val="saturs"/>
      <sheetName val="Saskaņojumu saraksts"/>
      <sheetName val="Reperi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ēma">
  <a:themeElements>
    <a:clrScheme name="Iestād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Iestād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Iestād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28"/>
  <sheetViews>
    <sheetView workbookViewId="0">
      <selection activeCell="E11" sqref="E11"/>
    </sheetView>
  </sheetViews>
  <sheetFormatPr defaultRowHeight="15.75" x14ac:dyDescent="0.25"/>
  <cols>
    <col min="1" max="1" width="6.28515625" style="3" customWidth="1"/>
    <col min="2" max="2" width="12.85546875" style="3" customWidth="1"/>
    <col min="3" max="3" width="13.85546875" style="3" customWidth="1"/>
    <col min="4" max="4" width="14.7109375" style="3" customWidth="1"/>
    <col min="5" max="5" width="12.140625" style="3" customWidth="1"/>
    <col min="6" max="6" width="28.28515625" style="3" customWidth="1"/>
    <col min="7" max="256" width="9" style="3"/>
    <col min="257" max="257" width="6.28515625" style="3" customWidth="1"/>
    <col min="258" max="258" width="11" style="3" customWidth="1"/>
    <col min="259" max="259" width="13.85546875" style="3" customWidth="1"/>
    <col min="260" max="260" width="14.7109375" style="3" customWidth="1"/>
    <col min="261" max="261" width="12.140625" style="3" customWidth="1"/>
    <col min="262" max="262" width="28.28515625" style="3" customWidth="1"/>
    <col min="263" max="512" width="9" style="3"/>
    <col min="513" max="513" width="6.28515625" style="3" customWidth="1"/>
    <col min="514" max="514" width="11" style="3" customWidth="1"/>
    <col min="515" max="515" width="13.85546875" style="3" customWidth="1"/>
    <col min="516" max="516" width="14.7109375" style="3" customWidth="1"/>
    <col min="517" max="517" width="12.140625" style="3" customWidth="1"/>
    <col min="518" max="518" width="28.28515625" style="3" customWidth="1"/>
    <col min="519" max="768" width="9" style="3"/>
    <col min="769" max="769" width="6.28515625" style="3" customWidth="1"/>
    <col min="770" max="770" width="11" style="3" customWidth="1"/>
    <col min="771" max="771" width="13.85546875" style="3" customWidth="1"/>
    <col min="772" max="772" width="14.7109375" style="3" customWidth="1"/>
    <col min="773" max="773" width="12.140625" style="3" customWidth="1"/>
    <col min="774" max="774" width="28.28515625" style="3" customWidth="1"/>
    <col min="775" max="1024" width="9" style="3"/>
    <col min="1025" max="1025" width="6.28515625" style="3" customWidth="1"/>
    <col min="1026" max="1026" width="11" style="3" customWidth="1"/>
    <col min="1027" max="1027" width="13.85546875" style="3" customWidth="1"/>
    <col min="1028" max="1028" width="14.7109375" style="3" customWidth="1"/>
    <col min="1029" max="1029" width="12.140625" style="3" customWidth="1"/>
    <col min="1030" max="1030" width="28.28515625" style="3" customWidth="1"/>
    <col min="1031" max="1280" width="9" style="3"/>
    <col min="1281" max="1281" width="6.28515625" style="3" customWidth="1"/>
    <col min="1282" max="1282" width="11" style="3" customWidth="1"/>
    <col min="1283" max="1283" width="13.85546875" style="3" customWidth="1"/>
    <col min="1284" max="1284" width="14.7109375" style="3" customWidth="1"/>
    <col min="1285" max="1285" width="12.140625" style="3" customWidth="1"/>
    <col min="1286" max="1286" width="28.28515625" style="3" customWidth="1"/>
    <col min="1287" max="1536" width="9" style="3"/>
    <col min="1537" max="1537" width="6.28515625" style="3" customWidth="1"/>
    <col min="1538" max="1538" width="11" style="3" customWidth="1"/>
    <col min="1539" max="1539" width="13.85546875" style="3" customWidth="1"/>
    <col min="1540" max="1540" width="14.7109375" style="3" customWidth="1"/>
    <col min="1541" max="1541" width="12.140625" style="3" customWidth="1"/>
    <col min="1542" max="1542" width="28.28515625" style="3" customWidth="1"/>
    <col min="1543" max="1792" width="9" style="3"/>
    <col min="1793" max="1793" width="6.28515625" style="3" customWidth="1"/>
    <col min="1794" max="1794" width="11" style="3" customWidth="1"/>
    <col min="1795" max="1795" width="13.85546875" style="3" customWidth="1"/>
    <col min="1796" max="1796" width="14.7109375" style="3" customWidth="1"/>
    <col min="1797" max="1797" width="12.140625" style="3" customWidth="1"/>
    <col min="1798" max="1798" width="28.28515625" style="3" customWidth="1"/>
    <col min="1799" max="2048" width="9" style="3"/>
    <col min="2049" max="2049" width="6.28515625" style="3" customWidth="1"/>
    <col min="2050" max="2050" width="11" style="3" customWidth="1"/>
    <col min="2051" max="2051" width="13.85546875" style="3" customWidth="1"/>
    <col min="2052" max="2052" width="14.7109375" style="3" customWidth="1"/>
    <col min="2053" max="2053" width="12.140625" style="3" customWidth="1"/>
    <col min="2054" max="2054" width="28.28515625" style="3" customWidth="1"/>
    <col min="2055" max="2304" width="9" style="3"/>
    <col min="2305" max="2305" width="6.28515625" style="3" customWidth="1"/>
    <col min="2306" max="2306" width="11" style="3" customWidth="1"/>
    <col min="2307" max="2307" width="13.85546875" style="3" customWidth="1"/>
    <col min="2308" max="2308" width="14.7109375" style="3" customWidth="1"/>
    <col min="2309" max="2309" width="12.140625" style="3" customWidth="1"/>
    <col min="2310" max="2310" width="28.28515625" style="3" customWidth="1"/>
    <col min="2311" max="2560" width="9" style="3"/>
    <col min="2561" max="2561" width="6.28515625" style="3" customWidth="1"/>
    <col min="2562" max="2562" width="11" style="3" customWidth="1"/>
    <col min="2563" max="2563" width="13.85546875" style="3" customWidth="1"/>
    <col min="2564" max="2564" width="14.7109375" style="3" customWidth="1"/>
    <col min="2565" max="2565" width="12.140625" style="3" customWidth="1"/>
    <col min="2566" max="2566" width="28.28515625" style="3" customWidth="1"/>
    <col min="2567" max="2816" width="9" style="3"/>
    <col min="2817" max="2817" width="6.28515625" style="3" customWidth="1"/>
    <col min="2818" max="2818" width="11" style="3" customWidth="1"/>
    <col min="2819" max="2819" width="13.85546875" style="3" customWidth="1"/>
    <col min="2820" max="2820" width="14.7109375" style="3" customWidth="1"/>
    <col min="2821" max="2821" width="12.140625" style="3" customWidth="1"/>
    <col min="2822" max="2822" width="28.28515625" style="3" customWidth="1"/>
    <col min="2823" max="3072" width="9" style="3"/>
    <col min="3073" max="3073" width="6.28515625" style="3" customWidth="1"/>
    <col min="3074" max="3074" width="11" style="3" customWidth="1"/>
    <col min="3075" max="3075" width="13.85546875" style="3" customWidth="1"/>
    <col min="3076" max="3076" width="14.7109375" style="3" customWidth="1"/>
    <col min="3077" max="3077" width="12.140625" style="3" customWidth="1"/>
    <col min="3078" max="3078" width="28.28515625" style="3" customWidth="1"/>
    <col min="3079" max="3328" width="9" style="3"/>
    <col min="3329" max="3329" width="6.28515625" style="3" customWidth="1"/>
    <col min="3330" max="3330" width="11" style="3" customWidth="1"/>
    <col min="3331" max="3331" width="13.85546875" style="3" customWidth="1"/>
    <col min="3332" max="3332" width="14.7109375" style="3" customWidth="1"/>
    <col min="3333" max="3333" width="12.140625" style="3" customWidth="1"/>
    <col min="3334" max="3334" width="28.28515625" style="3" customWidth="1"/>
    <col min="3335" max="3584" width="9" style="3"/>
    <col min="3585" max="3585" width="6.28515625" style="3" customWidth="1"/>
    <col min="3586" max="3586" width="11" style="3" customWidth="1"/>
    <col min="3587" max="3587" width="13.85546875" style="3" customWidth="1"/>
    <col min="3588" max="3588" width="14.7109375" style="3" customWidth="1"/>
    <col min="3589" max="3589" width="12.140625" style="3" customWidth="1"/>
    <col min="3590" max="3590" width="28.28515625" style="3" customWidth="1"/>
    <col min="3591" max="3840" width="9" style="3"/>
    <col min="3841" max="3841" width="6.28515625" style="3" customWidth="1"/>
    <col min="3842" max="3842" width="11" style="3" customWidth="1"/>
    <col min="3843" max="3843" width="13.85546875" style="3" customWidth="1"/>
    <col min="3844" max="3844" width="14.7109375" style="3" customWidth="1"/>
    <col min="3845" max="3845" width="12.140625" style="3" customWidth="1"/>
    <col min="3846" max="3846" width="28.28515625" style="3" customWidth="1"/>
    <col min="3847" max="4096" width="9" style="3"/>
    <col min="4097" max="4097" width="6.28515625" style="3" customWidth="1"/>
    <col min="4098" max="4098" width="11" style="3" customWidth="1"/>
    <col min="4099" max="4099" width="13.85546875" style="3" customWidth="1"/>
    <col min="4100" max="4100" width="14.7109375" style="3" customWidth="1"/>
    <col min="4101" max="4101" width="12.140625" style="3" customWidth="1"/>
    <col min="4102" max="4102" width="28.28515625" style="3" customWidth="1"/>
    <col min="4103" max="4352" width="9" style="3"/>
    <col min="4353" max="4353" width="6.28515625" style="3" customWidth="1"/>
    <col min="4354" max="4354" width="11" style="3" customWidth="1"/>
    <col min="4355" max="4355" width="13.85546875" style="3" customWidth="1"/>
    <col min="4356" max="4356" width="14.7109375" style="3" customWidth="1"/>
    <col min="4357" max="4357" width="12.140625" style="3" customWidth="1"/>
    <col min="4358" max="4358" width="28.28515625" style="3" customWidth="1"/>
    <col min="4359" max="4608" width="9" style="3"/>
    <col min="4609" max="4609" width="6.28515625" style="3" customWidth="1"/>
    <col min="4610" max="4610" width="11" style="3" customWidth="1"/>
    <col min="4611" max="4611" width="13.85546875" style="3" customWidth="1"/>
    <col min="4612" max="4612" width="14.7109375" style="3" customWidth="1"/>
    <col min="4613" max="4613" width="12.140625" style="3" customWidth="1"/>
    <col min="4614" max="4614" width="28.28515625" style="3" customWidth="1"/>
    <col min="4615" max="4864" width="9" style="3"/>
    <col min="4865" max="4865" width="6.28515625" style="3" customWidth="1"/>
    <col min="4866" max="4866" width="11" style="3" customWidth="1"/>
    <col min="4867" max="4867" width="13.85546875" style="3" customWidth="1"/>
    <col min="4868" max="4868" width="14.7109375" style="3" customWidth="1"/>
    <col min="4869" max="4869" width="12.140625" style="3" customWidth="1"/>
    <col min="4870" max="4870" width="28.28515625" style="3" customWidth="1"/>
    <col min="4871" max="5120" width="9" style="3"/>
    <col min="5121" max="5121" width="6.28515625" style="3" customWidth="1"/>
    <col min="5122" max="5122" width="11" style="3" customWidth="1"/>
    <col min="5123" max="5123" width="13.85546875" style="3" customWidth="1"/>
    <col min="5124" max="5124" width="14.7109375" style="3" customWidth="1"/>
    <col min="5125" max="5125" width="12.140625" style="3" customWidth="1"/>
    <col min="5126" max="5126" width="28.28515625" style="3" customWidth="1"/>
    <col min="5127" max="5376" width="9" style="3"/>
    <col min="5377" max="5377" width="6.28515625" style="3" customWidth="1"/>
    <col min="5378" max="5378" width="11" style="3" customWidth="1"/>
    <col min="5379" max="5379" width="13.85546875" style="3" customWidth="1"/>
    <col min="5380" max="5380" width="14.7109375" style="3" customWidth="1"/>
    <col min="5381" max="5381" width="12.140625" style="3" customWidth="1"/>
    <col min="5382" max="5382" width="28.28515625" style="3" customWidth="1"/>
    <col min="5383" max="5632" width="9" style="3"/>
    <col min="5633" max="5633" width="6.28515625" style="3" customWidth="1"/>
    <col min="5634" max="5634" width="11" style="3" customWidth="1"/>
    <col min="5635" max="5635" width="13.85546875" style="3" customWidth="1"/>
    <col min="5636" max="5636" width="14.7109375" style="3" customWidth="1"/>
    <col min="5637" max="5637" width="12.140625" style="3" customWidth="1"/>
    <col min="5638" max="5638" width="28.28515625" style="3" customWidth="1"/>
    <col min="5639" max="5888" width="9" style="3"/>
    <col min="5889" max="5889" width="6.28515625" style="3" customWidth="1"/>
    <col min="5890" max="5890" width="11" style="3" customWidth="1"/>
    <col min="5891" max="5891" width="13.85546875" style="3" customWidth="1"/>
    <col min="5892" max="5892" width="14.7109375" style="3" customWidth="1"/>
    <col min="5893" max="5893" width="12.140625" style="3" customWidth="1"/>
    <col min="5894" max="5894" width="28.28515625" style="3" customWidth="1"/>
    <col min="5895" max="6144" width="9" style="3"/>
    <col min="6145" max="6145" width="6.28515625" style="3" customWidth="1"/>
    <col min="6146" max="6146" width="11" style="3" customWidth="1"/>
    <col min="6147" max="6147" width="13.85546875" style="3" customWidth="1"/>
    <col min="6148" max="6148" width="14.7109375" style="3" customWidth="1"/>
    <col min="6149" max="6149" width="12.140625" style="3" customWidth="1"/>
    <col min="6150" max="6150" width="28.28515625" style="3" customWidth="1"/>
    <col min="6151" max="6400" width="9" style="3"/>
    <col min="6401" max="6401" width="6.28515625" style="3" customWidth="1"/>
    <col min="6402" max="6402" width="11" style="3" customWidth="1"/>
    <col min="6403" max="6403" width="13.85546875" style="3" customWidth="1"/>
    <col min="6404" max="6404" width="14.7109375" style="3" customWidth="1"/>
    <col min="6405" max="6405" width="12.140625" style="3" customWidth="1"/>
    <col min="6406" max="6406" width="28.28515625" style="3" customWidth="1"/>
    <col min="6407" max="6656" width="9" style="3"/>
    <col min="6657" max="6657" width="6.28515625" style="3" customWidth="1"/>
    <col min="6658" max="6658" width="11" style="3" customWidth="1"/>
    <col min="6659" max="6659" width="13.85546875" style="3" customWidth="1"/>
    <col min="6660" max="6660" width="14.7109375" style="3" customWidth="1"/>
    <col min="6661" max="6661" width="12.140625" style="3" customWidth="1"/>
    <col min="6662" max="6662" width="28.28515625" style="3" customWidth="1"/>
    <col min="6663" max="6912" width="9" style="3"/>
    <col min="6913" max="6913" width="6.28515625" style="3" customWidth="1"/>
    <col min="6914" max="6914" width="11" style="3" customWidth="1"/>
    <col min="6915" max="6915" width="13.85546875" style="3" customWidth="1"/>
    <col min="6916" max="6916" width="14.7109375" style="3" customWidth="1"/>
    <col min="6917" max="6917" width="12.140625" style="3" customWidth="1"/>
    <col min="6918" max="6918" width="28.28515625" style="3" customWidth="1"/>
    <col min="6919" max="7168" width="9" style="3"/>
    <col min="7169" max="7169" width="6.28515625" style="3" customWidth="1"/>
    <col min="7170" max="7170" width="11" style="3" customWidth="1"/>
    <col min="7171" max="7171" width="13.85546875" style="3" customWidth="1"/>
    <col min="7172" max="7172" width="14.7109375" style="3" customWidth="1"/>
    <col min="7173" max="7173" width="12.140625" style="3" customWidth="1"/>
    <col min="7174" max="7174" width="28.28515625" style="3" customWidth="1"/>
    <col min="7175" max="7424" width="9" style="3"/>
    <col min="7425" max="7425" width="6.28515625" style="3" customWidth="1"/>
    <col min="7426" max="7426" width="11" style="3" customWidth="1"/>
    <col min="7427" max="7427" width="13.85546875" style="3" customWidth="1"/>
    <col min="7428" max="7428" width="14.7109375" style="3" customWidth="1"/>
    <col min="7429" max="7429" width="12.140625" style="3" customWidth="1"/>
    <col min="7430" max="7430" width="28.28515625" style="3" customWidth="1"/>
    <col min="7431" max="7680" width="9" style="3"/>
    <col min="7681" max="7681" width="6.28515625" style="3" customWidth="1"/>
    <col min="7682" max="7682" width="11" style="3" customWidth="1"/>
    <col min="7683" max="7683" width="13.85546875" style="3" customWidth="1"/>
    <col min="7684" max="7684" width="14.7109375" style="3" customWidth="1"/>
    <col min="7685" max="7685" width="12.140625" style="3" customWidth="1"/>
    <col min="7686" max="7686" width="28.28515625" style="3" customWidth="1"/>
    <col min="7687" max="7936" width="9" style="3"/>
    <col min="7937" max="7937" width="6.28515625" style="3" customWidth="1"/>
    <col min="7938" max="7938" width="11" style="3" customWidth="1"/>
    <col min="7939" max="7939" width="13.85546875" style="3" customWidth="1"/>
    <col min="7940" max="7940" width="14.7109375" style="3" customWidth="1"/>
    <col min="7941" max="7941" width="12.140625" style="3" customWidth="1"/>
    <col min="7942" max="7942" width="28.28515625" style="3" customWidth="1"/>
    <col min="7943" max="8192" width="9" style="3"/>
    <col min="8193" max="8193" width="6.28515625" style="3" customWidth="1"/>
    <col min="8194" max="8194" width="11" style="3" customWidth="1"/>
    <col min="8195" max="8195" width="13.85546875" style="3" customWidth="1"/>
    <col min="8196" max="8196" width="14.7109375" style="3" customWidth="1"/>
    <col min="8197" max="8197" width="12.140625" style="3" customWidth="1"/>
    <col min="8198" max="8198" width="28.28515625" style="3" customWidth="1"/>
    <col min="8199" max="8448" width="9" style="3"/>
    <col min="8449" max="8449" width="6.28515625" style="3" customWidth="1"/>
    <col min="8450" max="8450" width="11" style="3" customWidth="1"/>
    <col min="8451" max="8451" width="13.85546875" style="3" customWidth="1"/>
    <col min="8452" max="8452" width="14.7109375" style="3" customWidth="1"/>
    <col min="8453" max="8453" width="12.140625" style="3" customWidth="1"/>
    <col min="8454" max="8454" width="28.28515625" style="3" customWidth="1"/>
    <col min="8455" max="8704" width="9" style="3"/>
    <col min="8705" max="8705" width="6.28515625" style="3" customWidth="1"/>
    <col min="8706" max="8706" width="11" style="3" customWidth="1"/>
    <col min="8707" max="8707" width="13.85546875" style="3" customWidth="1"/>
    <col min="8708" max="8708" width="14.7109375" style="3" customWidth="1"/>
    <col min="8709" max="8709" width="12.140625" style="3" customWidth="1"/>
    <col min="8710" max="8710" width="28.28515625" style="3" customWidth="1"/>
    <col min="8711" max="8960" width="9" style="3"/>
    <col min="8961" max="8961" width="6.28515625" style="3" customWidth="1"/>
    <col min="8962" max="8962" width="11" style="3" customWidth="1"/>
    <col min="8963" max="8963" width="13.85546875" style="3" customWidth="1"/>
    <col min="8964" max="8964" width="14.7109375" style="3" customWidth="1"/>
    <col min="8965" max="8965" width="12.140625" style="3" customWidth="1"/>
    <col min="8966" max="8966" width="28.28515625" style="3" customWidth="1"/>
    <col min="8967" max="9216" width="9" style="3"/>
    <col min="9217" max="9217" width="6.28515625" style="3" customWidth="1"/>
    <col min="9218" max="9218" width="11" style="3" customWidth="1"/>
    <col min="9219" max="9219" width="13.85546875" style="3" customWidth="1"/>
    <col min="9220" max="9220" width="14.7109375" style="3" customWidth="1"/>
    <col min="9221" max="9221" width="12.140625" style="3" customWidth="1"/>
    <col min="9222" max="9222" width="28.28515625" style="3" customWidth="1"/>
    <col min="9223" max="9472" width="9" style="3"/>
    <col min="9473" max="9473" width="6.28515625" style="3" customWidth="1"/>
    <col min="9474" max="9474" width="11" style="3" customWidth="1"/>
    <col min="9475" max="9475" width="13.85546875" style="3" customWidth="1"/>
    <col min="9476" max="9476" width="14.7109375" style="3" customWidth="1"/>
    <col min="9477" max="9477" width="12.140625" style="3" customWidth="1"/>
    <col min="9478" max="9478" width="28.28515625" style="3" customWidth="1"/>
    <col min="9479" max="9728" width="9" style="3"/>
    <col min="9729" max="9729" width="6.28515625" style="3" customWidth="1"/>
    <col min="9730" max="9730" width="11" style="3" customWidth="1"/>
    <col min="9731" max="9731" width="13.85546875" style="3" customWidth="1"/>
    <col min="9732" max="9732" width="14.7109375" style="3" customWidth="1"/>
    <col min="9733" max="9733" width="12.140625" style="3" customWidth="1"/>
    <col min="9734" max="9734" width="28.28515625" style="3" customWidth="1"/>
    <col min="9735" max="9984" width="9" style="3"/>
    <col min="9985" max="9985" width="6.28515625" style="3" customWidth="1"/>
    <col min="9986" max="9986" width="11" style="3" customWidth="1"/>
    <col min="9987" max="9987" width="13.85546875" style="3" customWidth="1"/>
    <col min="9988" max="9988" width="14.7109375" style="3" customWidth="1"/>
    <col min="9989" max="9989" width="12.140625" style="3" customWidth="1"/>
    <col min="9990" max="9990" width="28.28515625" style="3" customWidth="1"/>
    <col min="9991" max="10240" width="9" style="3"/>
    <col min="10241" max="10241" width="6.28515625" style="3" customWidth="1"/>
    <col min="10242" max="10242" width="11" style="3" customWidth="1"/>
    <col min="10243" max="10243" width="13.85546875" style="3" customWidth="1"/>
    <col min="10244" max="10244" width="14.7109375" style="3" customWidth="1"/>
    <col min="10245" max="10245" width="12.140625" style="3" customWidth="1"/>
    <col min="10246" max="10246" width="28.28515625" style="3" customWidth="1"/>
    <col min="10247" max="10496" width="9" style="3"/>
    <col min="10497" max="10497" width="6.28515625" style="3" customWidth="1"/>
    <col min="10498" max="10498" width="11" style="3" customWidth="1"/>
    <col min="10499" max="10499" width="13.85546875" style="3" customWidth="1"/>
    <col min="10500" max="10500" width="14.7109375" style="3" customWidth="1"/>
    <col min="10501" max="10501" width="12.140625" style="3" customWidth="1"/>
    <col min="10502" max="10502" width="28.28515625" style="3" customWidth="1"/>
    <col min="10503" max="10752" width="9" style="3"/>
    <col min="10753" max="10753" width="6.28515625" style="3" customWidth="1"/>
    <col min="10754" max="10754" width="11" style="3" customWidth="1"/>
    <col min="10755" max="10755" width="13.85546875" style="3" customWidth="1"/>
    <col min="10756" max="10756" width="14.7109375" style="3" customWidth="1"/>
    <col min="10757" max="10757" width="12.140625" style="3" customWidth="1"/>
    <col min="10758" max="10758" width="28.28515625" style="3" customWidth="1"/>
    <col min="10759" max="11008" width="9" style="3"/>
    <col min="11009" max="11009" width="6.28515625" style="3" customWidth="1"/>
    <col min="11010" max="11010" width="11" style="3" customWidth="1"/>
    <col min="11011" max="11011" width="13.85546875" style="3" customWidth="1"/>
    <col min="11012" max="11012" width="14.7109375" style="3" customWidth="1"/>
    <col min="11013" max="11013" width="12.140625" style="3" customWidth="1"/>
    <col min="11014" max="11014" width="28.28515625" style="3" customWidth="1"/>
    <col min="11015" max="11264" width="9" style="3"/>
    <col min="11265" max="11265" width="6.28515625" style="3" customWidth="1"/>
    <col min="11266" max="11266" width="11" style="3" customWidth="1"/>
    <col min="11267" max="11267" width="13.85546875" style="3" customWidth="1"/>
    <col min="11268" max="11268" width="14.7109375" style="3" customWidth="1"/>
    <col min="11269" max="11269" width="12.140625" style="3" customWidth="1"/>
    <col min="11270" max="11270" width="28.28515625" style="3" customWidth="1"/>
    <col min="11271" max="11520" width="9" style="3"/>
    <col min="11521" max="11521" width="6.28515625" style="3" customWidth="1"/>
    <col min="11522" max="11522" width="11" style="3" customWidth="1"/>
    <col min="11523" max="11523" width="13.85546875" style="3" customWidth="1"/>
    <col min="11524" max="11524" width="14.7109375" style="3" customWidth="1"/>
    <col min="11525" max="11525" width="12.140625" style="3" customWidth="1"/>
    <col min="11526" max="11526" width="28.28515625" style="3" customWidth="1"/>
    <col min="11527" max="11776" width="9" style="3"/>
    <col min="11777" max="11777" width="6.28515625" style="3" customWidth="1"/>
    <col min="11778" max="11778" width="11" style="3" customWidth="1"/>
    <col min="11779" max="11779" width="13.85546875" style="3" customWidth="1"/>
    <col min="11780" max="11780" width="14.7109375" style="3" customWidth="1"/>
    <col min="11781" max="11781" width="12.140625" style="3" customWidth="1"/>
    <col min="11782" max="11782" width="28.28515625" style="3" customWidth="1"/>
    <col min="11783" max="12032" width="9" style="3"/>
    <col min="12033" max="12033" width="6.28515625" style="3" customWidth="1"/>
    <col min="12034" max="12034" width="11" style="3" customWidth="1"/>
    <col min="12035" max="12035" width="13.85546875" style="3" customWidth="1"/>
    <col min="12036" max="12036" width="14.7109375" style="3" customWidth="1"/>
    <col min="12037" max="12037" width="12.140625" style="3" customWidth="1"/>
    <col min="12038" max="12038" width="28.28515625" style="3" customWidth="1"/>
    <col min="12039" max="12288" width="9" style="3"/>
    <col min="12289" max="12289" width="6.28515625" style="3" customWidth="1"/>
    <col min="12290" max="12290" width="11" style="3" customWidth="1"/>
    <col min="12291" max="12291" width="13.85546875" style="3" customWidth="1"/>
    <col min="12292" max="12292" width="14.7109375" style="3" customWidth="1"/>
    <col min="12293" max="12293" width="12.140625" style="3" customWidth="1"/>
    <col min="12294" max="12294" width="28.28515625" style="3" customWidth="1"/>
    <col min="12295" max="12544" width="9" style="3"/>
    <col min="12545" max="12545" width="6.28515625" style="3" customWidth="1"/>
    <col min="12546" max="12546" width="11" style="3" customWidth="1"/>
    <col min="12547" max="12547" width="13.85546875" style="3" customWidth="1"/>
    <col min="12548" max="12548" width="14.7109375" style="3" customWidth="1"/>
    <col min="12549" max="12549" width="12.140625" style="3" customWidth="1"/>
    <col min="12550" max="12550" width="28.28515625" style="3" customWidth="1"/>
    <col min="12551" max="12800" width="9" style="3"/>
    <col min="12801" max="12801" width="6.28515625" style="3" customWidth="1"/>
    <col min="12802" max="12802" width="11" style="3" customWidth="1"/>
    <col min="12803" max="12803" width="13.85546875" style="3" customWidth="1"/>
    <col min="12804" max="12804" width="14.7109375" style="3" customWidth="1"/>
    <col min="12805" max="12805" width="12.140625" style="3" customWidth="1"/>
    <col min="12806" max="12806" width="28.28515625" style="3" customWidth="1"/>
    <col min="12807" max="13056" width="9" style="3"/>
    <col min="13057" max="13057" width="6.28515625" style="3" customWidth="1"/>
    <col min="13058" max="13058" width="11" style="3" customWidth="1"/>
    <col min="13059" max="13059" width="13.85546875" style="3" customWidth="1"/>
    <col min="13060" max="13060" width="14.7109375" style="3" customWidth="1"/>
    <col min="13061" max="13061" width="12.140625" style="3" customWidth="1"/>
    <col min="13062" max="13062" width="28.28515625" style="3" customWidth="1"/>
    <col min="13063" max="13312" width="9" style="3"/>
    <col min="13313" max="13313" width="6.28515625" style="3" customWidth="1"/>
    <col min="13314" max="13314" width="11" style="3" customWidth="1"/>
    <col min="13315" max="13315" width="13.85546875" style="3" customWidth="1"/>
    <col min="13316" max="13316" width="14.7109375" style="3" customWidth="1"/>
    <col min="13317" max="13317" width="12.140625" style="3" customWidth="1"/>
    <col min="13318" max="13318" width="28.28515625" style="3" customWidth="1"/>
    <col min="13319" max="13568" width="9" style="3"/>
    <col min="13569" max="13569" width="6.28515625" style="3" customWidth="1"/>
    <col min="13570" max="13570" width="11" style="3" customWidth="1"/>
    <col min="13571" max="13571" width="13.85546875" style="3" customWidth="1"/>
    <col min="13572" max="13572" width="14.7109375" style="3" customWidth="1"/>
    <col min="13573" max="13573" width="12.140625" style="3" customWidth="1"/>
    <col min="13574" max="13574" width="28.28515625" style="3" customWidth="1"/>
    <col min="13575" max="13824" width="9" style="3"/>
    <col min="13825" max="13825" width="6.28515625" style="3" customWidth="1"/>
    <col min="13826" max="13826" width="11" style="3" customWidth="1"/>
    <col min="13827" max="13827" width="13.85546875" style="3" customWidth="1"/>
    <col min="13828" max="13828" width="14.7109375" style="3" customWidth="1"/>
    <col min="13829" max="13829" width="12.140625" style="3" customWidth="1"/>
    <col min="13830" max="13830" width="28.28515625" style="3" customWidth="1"/>
    <col min="13831" max="14080" width="9" style="3"/>
    <col min="14081" max="14081" width="6.28515625" style="3" customWidth="1"/>
    <col min="14082" max="14082" width="11" style="3" customWidth="1"/>
    <col min="14083" max="14083" width="13.85546875" style="3" customWidth="1"/>
    <col min="14084" max="14084" width="14.7109375" style="3" customWidth="1"/>
    <col min="14085" max="14085" width="12.140625" style="3" customWidth="1"/>
    <col min="14086" max="14086" width="28.28515625" style="3" customWidth="1"/>
    <col min="14087" max="14336" width="9" style="3"/>
    <col min="14337" max="14337" width="6.28515625" style="3" customWidth="1"/>
    <col min="14338" max="14338" width="11" style="3" customWidth="1"/>
    <col min="14339" max="14339" width="13.85546875" style="3" customWidth="1"/>
    <col min="14340" max="14340" width="14.7109375" style="3" customWidth="1"/>
    <col min="14341" max="14341" width="12.140625" style="3" customWidth="1"/>
    <col min="14342" max="14342" width="28.28515625" style="3" customWidth="1"/>
    <col min="14343" max="14592" width="9" style="3"/>
    <col min="14593" max="14593" width="6.28515625" style="3" customWidth="1"/>
    <col min="14594" max="14594" width="11" style="3" customWidth="1"/>
    <col min="14595" max="14595" width="13.85546875" style="3" customWidth="1"/>
    <col min="14596" max="14596" width="14.7109375" style="3" customWidth="1"/>
    <col min="14597" max="14597" width="12.140625" style="3" customWidth="1"/>
    <col min="14598" max="14598" width="28.28515625" style="3" customWidth="1"/>
    <col min="14599" max="14848" width="9" style="3"/>
    <col min="14849" max="14849" width="6.28515625" style="3" customWidth="1"/>
    <col min="14850" max="14850" width="11" style="3" customWidth="1"/>
    <col min="14851" max="14851" width="13.85546875" style="3" customWidth="1"/>
    <col min="14852" max="14852" width="14.7109375" style="3" customWidth="1"/>
    <col min="14853" max="14853" width="12.140625" style="3" customWidth="1"/>
    <col min="14854" max="14854" width="28.28515625" style="3" customWidth="1"/>
    <col min="14855" max="15104" width="9" style="3"/>
    <col min="15105" max="15105" width="6.28515625" style="3" customWidth="1"/>
    <col min="15106" max="15106" width="11" style="3" customWidth="1"/>
    <col min="15107" max="15107" width="13.85546875" style="3" customWidth="1"/>
    <col min="15108" max="15108" width="14.7109375" style="3" customWidth="1"/>
    <col min="15109" max="15109" width="12.140625" style="3" customWidth="1"/>
    <col min="15110" max="15110" width="28.28515625" style="3" customWidth="1"/>
    <col min="15111" max="15360" width="9" style="3"/>
    <col min="15361" max="15361" width="6.28515625" style="3" customWidth="1"/>
    <col min="15362" max="15362" width="11" style="3" customWidth="1"/>
    <col min="15363" max="15363" width="13.85546875" style="3" customWidth="1"/>
    <col min="15364" max="15364" width="14.7109375" style="3" customWidth="1"/>
    <col min="15365" max="15365" width="12.140625" style="3" customWidth="1"/>
    <col min="15366" max="15366" width="28.28515625" style="3" customWidth="1"/>
    <col min="15367" max="15616" width="9" style="3"/>
    <col min="15617" max="15617" width="6.28515625" style="3" customWidth="1"/>
    <col min="15618" max="15618" width="11" style="3" customWidth="1"/>
    <col min="15619" max="15619" width="13.85546875" style="3" customWidth="1"/>
    <col min="15620" max="15620" width="14.7109375" style="3" customWidth="1"/>
    <col min="15621" max="15621" width="12.140625" style="3" customWidth="1"/>
    <col min="15622" max="15622" width="28.28515625" style="3" customWidth="1"/>
    <col min="15623" max="15872" width="9" style="3"/>
    <col min="15873" max="15873" width="6.28515625" style="3" customWidth="1"/>
    <col min="15874" max="15874" width="11" style="3" customWidth="1"/>
    <col min="15875" max="15875" width="13.85546875" style="3" customWidth="1"/>
    <col min="15876" max="15876" width="14.7109375" style="3" customWidth="1"/>
    <col min="15877" max="15877" width="12.140625" style="3" customWidth="1"/>
    <col min="15878" max="15878" width="28.28515625" style="3" customWidth="1"/>
    <col min="15879" max="16128" width="9" style="3"/>
    <col min="16129" max="16129" width="6.28515625" style="3" customWidth="1"/>
    <col min="16130" max="16130" width="11" style="3" customWidth="1"/>
    <col min="16131" max="16131" width="13.85546875" style="3" customWidth="1"/>
    <col min="16132" max="16132" width="14.7109375" style="3" customWidth="1"/>
    <col min="16133" max="16133" width="12.140625" style="3" customWidth="1"/>
    <col min="16134" max="16134" width="28.28515625" style="3" customWidth="1"/>
    <col min="16135" max="16384" width="9" style="3"/>
  </cols>
  <sheetData>
    <row r="2" spans="1:6" x14ac:dyDescent="0.25">
      <c r="A2" s="441" t="s">
        <v>5</v>
      </c>
      <c r="B2" s="441"/>
      <c r="C2" s="441"/>
      <c r="D2" s="441"/>
      <c r="E2" s="441"/>
      <c r="F2" s="441"/>
    </row>
    <row r="3" spans="1:6" x14ac:dyDescent="0.25">
      <c r="A3" s="5"/>
      <c r="B3" s="5"/>
      <c r="C3" s="5"/>
      <c r="D3" s="5"/>
      <c r="E3" s="5"/>
      <c r="F3" s="5"/>
    </row>
    <row r="4" spans="1:6" x14ac:dyDescent="0.25">
      <c r="A4" s="442" t="s">
        <v>3</v>
      </c>
      <c r="B4" s="442"/>
      <c r="C4" s="442"/>
      <c r="D4" s="442"/>
      <c r="E4" s="442"/>
      <c r="F4" s="442"/>
    </row>
    <row r="5" spans="1:6" ht="8.25" customHeight="1" thickBot="1" x14ac:dyDescent="0.3">
      <c r="A5" s="5"/>
      <c r="B5" s="5"/>
      <c r="C5" s="5"/>
      <c r="D5" s="5"/>
      <c r="E5" s="5"/>
      <c r="F5" s="5"/>
    </row>
    <row r="6" spans="1:6" ht="20.25" customHeight="1" x14ac:dyDescent="0.25">
      <c r="A6" s="447" t="s">
        <v>0</v>
      </c>
      <c r="B6" s="449" t="s">
        <v>60</v>
      </c>
      <c r="C6" s="443" t="s">
        <v>6</v>
      </c>
      <c r="D6" s="443"/>
      <c r="E6" s="443" t="s">
        <v>1</v>
      </c>
      <c r="F6" s="445" t="s">
        <v>2</v>
      </c>
    </row>
    <row r="7" spans="1:6" ht="22.5" customHeight="1" x14ac:dyDescent="0.25">
      <c r="A7" s="448"/>
      <c r="B7" s="450"/>
      <c r="C7" s="237" t="s">
        <v>7</v>
      </c>
      <c r="D7" s="237" t="s">
        <v>8</v>
      </c>
      <c r="E7" s="444"/>
      <c r="F7" s="446"/>
    </row>
    <row r="8" spans="1:6" ht="13.5" customHeight="1" thickBot="1" x14ac:dyDescent="0.3">
      <c r="A8" s="122">
        <v>1</v>
      </c>
      <c r="B8" s="254">
        <v>2</v>
      </c>
      <c r="C8" s="254">
        <v>3</v>
      </c>
      <c r="D8" s="254">
        <v>4</v>
      </c>
      <c r="E8" s="254">
        <v>5</v>
      </c>
      <c r="F8" s="255">
        <v>6</v>
      </c>
    </row>
    <row r="9" spans="1:6" ht="16.5" thickBot="1" x14ac:dyDescent="0.3">
      <c r="A9" s="438" t="s">
        <v>406</v>
      </c>
      <c r="B9" s="439"/>
      <c r="C9" s="439"/>
      <c r="D9" s="439"/>
      <c r="E9" s="439"/>
      <c r="F9" s="440"/>
    </row>
    <row r="10" spans="1:6" x14ac:dyDescent="0.25">
      <c r="A10" s="252">
        <v>1</v>
      </c>
      <c r="B10" s="242" t="s">
        <v>407</v>
      </c>
      <c r="C10" s="129" t="s">
        <v>329</v>
      </c>
      <c r="D10" s="242"/>
      <c r="E10" s="242">
        <v>14</v>
      </c>
      <c r="F10" s="342" t="s">
        <v>414</v>
      </c>
    </row>
    <row r="11" spans="1:6" x14ac:dyDescent="0.25">
      <c r="A11" s="325">
        <v>2</v>
      </c>
      <c r="B11" s="326" t="s">
        <v>407</v>
      </c>
      <c r="C11" s="321" t="s">
        <v>415</v>
      </c>
      <c r="D11" s="321"/>
      <c r="E11" s="321">
        <f>467-14</f>
        <v>453</v>
      </c>
      <c r="F11" s="342"/>
    </row>
    <row r="12" spans="1:6" ht="31.5" x14ac:dyDescent="0.25">
      <c r="A12" s="238">
        <v>3</v>
      </c>
      <c r="B12" s="326" t="s">
        <v>407</v>
      </c>
      <c r="C12" s="237" t="s">
        <v>408</v>
      </c>
      <c r="D12" s="237"/>
      <c r="E12" s="237">
        <f>480-467</f>
        <v>13</v>
      </c>
      <c r="F12" s="257" t="s">
        <v>333</v>
      </c>
    </row>
    <row r="13" spans="1:6" x14ac:dyDescent="0.25">
      <c r="A13" s="332">
        <v>4</v>
      </c>
      <c r="B13" s="326" t="s">
        <v>407</v>
      </c>
      <c r="C13" s="321" t="s">
        <v>409</v>
      </c>
      <c r="D13" s="321"/>
      <c r="E13" s="321">
        <f>618-480</f>
        <v>138</v>
      </c>
      <c r="F13" s="342"/>
    </row>
    <row r="14" spans="1:6" ht="31.5" x14ac:dyDescent="0.25">
      <c r="A14" s="325">
        <v>5</v>
      </c>
      <c r="B14" s="326" t="s">
        <v>407</v>
      </c>
      <c r="C14" s="321" t="s">
        <v>410</v>
      </c>
      <c r="D14" s="321"/>
      <c r="E14" s="321">
        <f>632-618</f>
        <v>14</v>
      </c>
      <c r="F14" s="342" t="s">
        <v>333</v>
      </c>
    </row>
    <row r="15" spans="1:6" x14ac:dyDescent="0.25">
      <c r="A15" s="332">
        <v>6</v>
      </c>
      <c r="B15" s="326" t="s">
        <v>407</v>
      </c>
      <c r="C15" s="321" t="s">
        <v>411</v>
      </c>
      <c r="D15" s="321"/>
      <c r="E15" s="321">
        <f>1566-632</f>
        <v>934</v>
      </c>
      <c r="F15" s="342"/>
    </row>
    <row r="16" spans="1:6" ht="16.5" thickBot="1" x14ac:dyDescent="0.3">
      <c r="A16" s="325">
        <v>7</v>
      </c>
      <c r="B16" s="326" t="s">
        <v>413</v>
      </c>
      <c r="C16" s="321" t="s">
        <v>412</v>
      </c>
      <c r="D16" s="321"/>
      <c r="E16" s="321">
        <f>2004-1566</f>
        <v>438</v>
      </c>
      <c r="F16" s="342"/>
    </row>
    <row r="17" spans="1:6" ht="16.5" thickBot="1" x14ac:dyDescent="0.3">
      <c r="A17" s="436" t="s">
        <v>47</v>
      </c>
      <c r="B17" s="437"/>
      <c r="C17" s="437"/>
      <c r="D17" s="437"/>
      <c r="E17" s="287">
        <f>SUM(E10:E16)</f>
        <v>2004</v>
      </c>
      <c r="F17" s="299"/>
    </row>
    <row r="18" spans="1:6" x14ac:dyDescent="0.25">
      <c r="A18" s="5" t="s">
        <v>215</v>
      </c>
      <c r="B18" s="5"/>
      <c r="C18" s="4"/>
      <c r="D18" s="3" t="s">
        <v>216</v>
      </c>
    </row>
    <row r="19" spans="1:6" x14ac:dyDescent="0.25">
      <c r="A19" s="5" t="s">
        <v>215</v>
      </c>
      <c r="B19" s="5"/>
      <c r="C19" s="4"/>
      <c r="D19" s="5" t="s">
        <v>158</v>
      </c>
      <c r="E19" s="5"/>
      <c r="F19" s="5"/>
    </row>
    <row r="20" spans="1:6" x14ac:dyDescent="0.25">
      <c r="A20" s="5" t="s">
        <v>4</v>
      </c>
      <c r="B20" s="5"/>
      <c r="C20" s="4"/>
      <c r="D20" s="5" t="s">
        <v>122</v>
      </c>
      <c r="E20" s="5"/>
      <c r="F20" s="5"/>
    </row>
    <row r="21" spans="1:6" x14ac:dyDescent="0.25">
      <c r="A21" s="5"/>
      <c r="B21" s="5"/>
      <c r="C21" s="5"/>
      <c r="D21" s="5"/>
      <c r="E21" s="5"/>
      <c r="F21" s="5"/>
    </row>
    <row r="22" spans="1:6" x14ac:dyDescent="0.25">
      <c r="A22" s="5"/>
      <c r="B22" s="5"/>
      <c r="C22" s="5"/>
      <c r="D22" s="5"/>
      <c r="E22" s="5"/>
      <c r="F22" s="5"/>
    </row>
    <row r="23" spans="1:6" x14ac:dyDescent="0.25">
      <c r="A23" s="5"/>
      <c r="B23" s="5"/>
      <c r="C23" s="5"/>
      <c r="D23" s="5"/>
      <c r="E23" s="5"/>
      <c r="F23" s="5"/>
    </row>
    <row r="24" spans="1:6" x14ac:dyDescent="0.25">
      <c r="A24" s="5"/>
      <c r="B24" s="5"/>
      <c r="C24" s="5"/>
      <c r="D24" s="14"/>
      <c r="E24" s="13"/>
      <c r="F24" s="236"/>
    </row>
    <row r="25" spans="1:6" x14ac:dyDescent="0.25">
      <c r="A25" s="5"/>
      <c r="B25" s="5"/>
      <c r="C25" s="5"/>
      <c r="D25" s="14"/>
      <c r="E25" s="13"/>
      <c r="F25" s="13"/>
    </row>
    <row r="26" spans="1:6" x14ac:dyDescent="0.25">
      <c r="A26" s="5"/>
      <c r="B26" s="5"/>
      <c r="C26" s="5"/>
      <c r="D26" s="14"/>
      <c r="E26" s="13"/>
      <c r="F26" s="13"/>
    </row>
    <row r="27" spans="1:6" x14ac:dyDescent="0.25">
      <c r="D27" s="44"/>
      <c r="E27" s="45"/>
      <c r="F27" s="256"/>
    </row>
    <row r="28" spans="1:6" x14ac:dyDescent="0.25">
      <c r="D28" s="45"/>
      <c r="E28" s="45"/>
      <c r="F28" s="45"/>
    </row>
  </sheetData>
  <mergeCells count="9">
    <mergeCell ref="A17:D17"/>
    <mergeCell ref="A9:F9"/>
    <mergeCell ref="A2:F2"/>
    <mergeCell ref="A4:F4"/>
    <mergeCell ref="C6:D6"/>
    <mergeCell ref="E6:E7"/>
    <mergeCell ref="F6:F7"/>
    <mergeCell ref="A6:A7"/>
    <mergeCell ref="B6:B7"/>
  </mergeCells>
  <pageMargins left="0.70866141732283472" right="0.70866141732283472" top="0.74803149606299213" bottom="0.74803149606299213" header="0.31496062992125984" footer="0.31496062992125984"/>
  <pageSetup paperSize="9" scale="99" orientation="portrait" r:id="rId1"/>
  <headerFooter>
    <oddHeader>&amp;R&amp;P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5"/>
  <sheetViews>
    <sheetView zoomScaleNormal="100" workbookViewId="0">
      <selection activeCell="A19" sqref="A1:O19"/>
    </sheetView>
  </sheetViews>
  <sheetFormatPr defaultRowHeight="15" x14ac:dyDescent="0.25"/>
  <cols>
    <col min="1" max="1" width="3.85546875" style="1" customWidth="1"/>
    <col min="2" max="2" width="11.28515625" style="1" customWidth="1"/>
    <col min="3" max="7" width="9" style="1" customWidth="1"/>
    <col min="8" max="8" width="7.140625" style="1" customWidth="1"/>
    <col min="9" max="9" width="12.5703125" style="1" customWidth="1"/>
    <col min="10" max="10" width="10.7109375" style="1" customWidth="1"/>
    <col min="11" max="11" width="13" style="1" customWidth="1"/>
    <col min="12" max="12" width="12" style="1" customWidth="1"/>
    <col min="13" max="13" width="11.85546875" style="1" customWidth="1"/>
    <col min="14" max="15" width="13.140625" style="1" customWidth="1"/>
    <col min="16" max="223" width="9.140625" style="1"/>
    <col min="224" max="224" width="3.85546875" style="1" customWidth="1"/>
    <col min="225" max="226" width="11.28515625" style="1" customWidth="1"/>
    <col min="227" max="237" width="10.7109375" style="1" customWidth="1"/>
    <col min="238" max="238" width="7.7109375" style="1" customWidth="1"/>
    <col min="239" max="239" width="12" style="1" customWidth="1"/>
    <col min="240" max="240" width="11.85546875" style="1" customWidth="1"/>
    <col min="241" max="244" width="13.140625" style="1" customWidth="1"/>
    <col min="245" max="245" width="9" style="1" customWidth="1"/>
    <col min="246" max="479" width="9.140625" style="1"/>
    <col min="480" max="480" width="3.85546875" style="1" customWidth="1"/>
    <col min="481" max="482" width="11.28515625" style="1" customWidth="1"/>
    <col min="483" max="493" width="10.7109375" style="1" customWidth="1"/>
    <col min="494" max="494" width="7.7109375" style="1" customWidth="1"/>
    <col min="495" max="495" width="12" style="1" customWidth="1"/>
    <col min="496" max="496" width="11.85546875" style="1" customWidth="1"/>
    <col min="497" max="500" width="13.140625" style="1" customWidth="1"/>
    <col min="501" max="501" width="9" style="1" customWidth="1"/>
    <col min="502" max="735" width="9.140625" style="1"/>
    <col min="736" max="736" width="3.85546875" style="1" customWidth="1"/>
    <col min="737" max="738" width="11.28515625" style="1" customWidth="1"/>
    <col min="739" max="749" width="10.7109375" style="1" customWidth="1"/>
    <col min="750" max="750" width="7.7109375" style="1" customWidth="1"/>
    <col min="751" max="751" width="12" style="1" customWidth="1"/>
    <col min="752" max="752" width="11.85546875" style="1" customWidth="1"/>
    <col min="753" max="756" width="13.140625" style="1" customWidth="1"/>
    <col min="757" max="757" width="9" style="1" customWidth="1"/>
    <col min="758" max="991" width="9.140625" style="1"/>
    <col min="992" max="992" width="3.85546875" style="1" customWidth="1"/>
    <col min="993" max="994" width="11.28515625" style="1" customWidth="1"/>
    <col min="995" max="1005" width="10.7109375" style="1" customWidth="1"/>
    <col min="1006" max="1006" width="7.7109375" style="1" customWidth="1"/>
    <col min="1007" max="1007" width="12" style="1" customWidth="1"/>
    <col min="1008" max="1008" width="11.85546875" style="1" customWidth="1"/>
    <col min="1009" max="1012" width="13.140625" style="1" customWidth="1"/>
    <col min="1013" max="1013" width="9" style="1" customWidth="1"/>
    <col min="1014" max="1247" width="9.140625" style="1"/>
    <col min="1248" max="1248" width="3.85546875" style="1" customWidth="1"/>
    <col min="1249" max="1250" width="11.28515625" style="1" customWidth="1"/>
    <col min="1251" max="1261" width="10.7109375" style="1" customWidth="1"/>
    <col min="1262" max="1262" width="7.7109375" style="1" customWidth="1"/>
    <col min="1263" max="1263" width="12" style="1" customWidth="1"/>
    <col min="1264" max="1264" width="11.85546875" style="1" customWidth="1"/>
    <col min="1265" max="1268" width="13.140625" style="1" customWidth="1"/>
    <col min="1269" max="1269" width="9" style="1" customWidth="1"/>
    <col min="1270" max="1503" width="9.140625" style="1"/>
    <col min="1504" max="1504" width="3.85546875" style="1" customWidth="1"/>
    <col min="1505" max="1506" width="11.28515625" style="1" customWidth="1"/>
    <col min="1507" max="1517" width="10.7109375" style="1" customWidth="1"/>
    <col min="1518" max="1518" width="7.7109375" style="1" customWidth="1"/>
    <col min="1519" max="1519" width="12" style="1" customWidth="1"/>
    <col min="1520" max="1520" width="11.85546875" style="1" customWidth="1"/>
    <col min="1521" max="1524" width="13.140625" style="1" customWidth="1"/>
    <col min="1525" max="1525" width="9" style="1" customWidth="1"/>
    <col min="1526" max="1759" width="9.140625" style="1"/>
    <col min="1760" max="1760" width="3.85546875" style="1" customWidth="1"/>
    <col min="1761" max="1762" width="11.28515625" style="1" customWidth="1"/>
    <col min="1763" max="1773" width="10.7109375" style="1" customWidth="1"/>
    <col min="1774" max="1774" width="7.7109375" style="1" customWidth="1"/>
    <col min="1775" max="1775" width="12" style="1" customWidth="1"/>
    <col min="1776" max="1776" width="11.85546875" style="1" customWidth="1"/>
    <col min="1777" max="1780" width="13.140625" style="1" customWidth="1"/>
    <col min="1781" max="1781" width="9" style="1" customWidth="1"/>
    <col min="1782" max="2015" width="9.140625" style="1"/>
    <col min="2016" max="2016" width="3.85546875" style="1" customWidth="1"/>
    <col min="2017" max="2018" width="11.28515625" style="1" customWidth="1"/>
    <col min="2019" max="2029" width="10.7109375" style="1" customWidth="1"/>
    <col min="2030" max="2030" width="7.7109375" style="1" customWidth="1"/>
    <col min="2031" max="2031" width="12" style="1" customWidth="1"/>
    <col min="2032" max="2032" width="11.85546875" style="1" customWidth="1"/>
    <col min="2033" max="2036" width="13.140625" style="1" customWidth="1"/>
    <col min="2037" max="2037" width="9" style="1" customWidth="1"/>
    <col min="2038" max="2271" width="9.140625" style="1"/>
    <col min="2272" max="2272" width="3.85546875" style="1" customWidth="1"/>
    <col min="2273" max="2274" width="11.28515625" style="1" customWidth="1"/>
    <col min="2275" max="2285" width="10.7109375" style="1" customWidth="1"/>
    <col min="2286" max="2286" width="7.7109375" style="1" customWidth="1"/>
    <col min="2287" max="2287" width="12" style="1" customWidth="1"/>
    <col min="2288" max="2288" width="11.85546875" style="1" customWidth="1"/>
    <col min="2289" max="2292" width="13.140625" style="1" customWidth="1"/>
    <col min="2293" max="2293" width="9" style="1" customWidth="1"/>
    <col min="2294" max="2527" width="9.140625" style="1"/>
    <col min="2528" max="2528" width="3.85546875" style="1" customWidth="1"/>
    <col min="2529" max="2530" width="11.28515625" style="1" customWidth="1"/>
    <col min="2531" max="2541" width="10.7109375" style="1" customWidth="1"/>
    <col min="2542" max="2542" width="7.7109375" style="1" customWidth="1"/>
    <col min="2543" max="2543" width="12" style="1" customWidth="1"/>
    <col min="2544" max="2544" width="11.85546875" style="1" customWidth="1"/>
    <col min="2545" max="2548" width="13.140625" style="1" customWidth="1"/>
    <col min="2549" max="2549" width="9" style="1" customWidth="1"/>
    <col min="2550" max="2783" width="9.140625" style="1"/>
    <col min="2784" max="2784" width="3.85546875" style="1" customWidth="1"/>
    <col min="2785" max="2786" width="11.28515625" style="1" customWidth="1"/>
    <col min="2787" max="2797" width="10.7109375" style="1" customWidth="1"/>
    <col min="2798" max="2798" width="7.7109375" style="1" customWidth="1"/>
    <col min="2799" max="2799" width="12" style="1" customWidth="1"/>
    <col min="2800" max="2800" width="11.85546875" style="1" customWidth="1"/>
    <col min="2801" max="2804" width="13.140625" style="1" customWidth="1"/>
    <col min="2805" max="2805" width="9" style="1" customWidth="1"/>
    <col min="2806" max="3039" width="9.140625" style="1"/>
    <col min="3040" max="3040" width="3.85546875" style="1" customWidth="1"/>
    <col min="3041" max="3042" width="11.28515625" style="1" customWidth="1"/>
    <col min="3043" max="3053" width="10.7109375" style="1" customWidth="1"/>
    <col min="3054" max="3054" width="7.7109375" style="1" customWidth="1"/>
    <col min="3055" max="3055" width="12" style="1" customWidth="1"/>
    <col min="3056" max="3056" width="11.85546875" style="1" customWidth="1"/>
    <col min="3057" max="3060" width="13.140625" style="1" customWidth="1"/>
    <col min="3061" max="3061" width="9" style="1" customWidth="1"/>
    <col min="3062" max="3295" width="9.140625" style="1"/>
    <col min="3296" max="3296" width="3.85546875" style="1" customWidth="1"/>
    <col min="3297" max="3298" width="11.28515625" style="1" customWidth="1"/>
    <col min="3299" max="3309" width="10.7109375" style="1" customWidth="1"/>
    <col min="3310" max="3310" width="7.7109375" style="1" customWidth="1"/>
    <col min="3311" max="3311" width="12" style="1" customWidth="1"/>
    <col min="3312" max="3312" width="11.85546875" style="1" customWidth="1"/>
    <col min="3313" max="3316" width="13.140625" style="1" customWidth="1"/>
    <col min="3317" max="3317" width="9" style="1" customWidth="1"/>
    <col min="3318" max="3551" width="9.140625" style="1"/>
    <col min="3552" max="3552" width="3.85546875" style="1" customWidth="1"/>
    <col min="3553" max="3554" width="11.28515625" style="1" customWidth="1"/>
    <col min="3555" max="3565" width="10.7109375" style="1" customWidth="1"/>
    <col min="3566" max="3566" width="7.7109375" style="1" customWidth="1"/>
    <col min="3567" max="3567" width="12" style="1" customWidth="1"/>
    <col min="3568" max="3568" width="11.85546875" style="1" customWidth="1"/>
    <col min="3569" max="3572" width="13.140625" style="1" customWidth="1"/>
    <col min="3573" max="3573" width="9" style="1" customWidth="1"/>
    <col min="3574" max="3807" width="9.140625" style="1"/>
    <col min="3808" max="3808" width="3.85546875" style="1" customWidth="1"/>
    <col min="3809" max="3810" width="11.28515625" style="1" customWidth="1"/>
    <col min="3811" max="3821" width="10.7109375" style="1" customWidth="1"/>
    <col min="3822" max="3822" width="7.7109375" style="1" customWidth="1"/>
    <col min="3823" max="3823" width="12" style="1" customWidth="1"/>
    <col min="3824" max="3824" width="11.85546875" style="1" customWidth="1"/>
    <col min="3825" max="3828" width="13.140625" style="1" customWidth="1"/>
    <col min="3829" max="3829" width="9" style="1" customWidth="1"/>
    <col min="3830" max="4063" width="9.140625" style="1"/>
    <col min="4064" max="4064" width="3.85546875" style="1" customWidth="1"/>
    <col min="4065" max="4066" width="11.28515625" style="1" customWidth="1"/>
    <col min="4067" max="4077" width="10.7109375" style="1" customWidth="1"/>
    <col min="4078" max="4078" width="7.7109375" style="1" customWidth="1"/>
    <col min="4079" max="4079" width="12" style="1" customWidth="1"/>
    <col min="4080" max="4080" width="11.85546875" style="1" customWidth="1"/>
    <col min="4081" max="4084" width="13.140625" style="1" customWidth="1"/>
    <col min="4085" max="4085" width="9" style="1" customWidth="1"/>
    <col min="4086" max="4319" width="9.140625" style="1"/>
    <col min="4320" max="4320" width="3.85546875" style="1" customWidth="1"/>
    <col min="4321" max="4322" width="11.28515625" style="1" customWidth="1"/>
    <col min="4323" max="4333" width="10.7109375" style="1" customWidth="1"/>
    <col min="4334" max="4334" width="7.7109375" style="1" customWidth="1"/>
    <col min="4335" max="4335" width="12" style="1" customWidth="1"/>
    <col min="4336" max="4336" width="11.85546875" style="1" customWidth="1"/>
    <col min="4337" max="4340" width="13.140625" style="1" customWidth="1"/>
    <col min="4341" max="4341" width="9" style="1" customWidth="1"/>
    <col min="4342" max="4575" width="9.140625" style="1"/>
    <col min="4576" max="4576" width="3.85546875" style="1" customWidth="1"/>
    <col min="4577" max="4578" width="11.28515625" style="1" customWidth="1"/>
    <col min="4579" max="4589" width="10.7109375" style="1" customWidth="1"/>
    <col min="4590" max="4590" width="7.7109375" style="1" customWidth="1"/>
    <col min="4591" max="4591" width="12" style="1" customWidth="1"/>
    <col min="4592" max="4592" width="11.85546875" style="1" customWidth="1"/>
    <col min="4593" max="4596" width="13.140625" style="1" customWidth="1"/>
    <col min="4597" max="4597" width="9" style="1" customWidth="1"/>
    <col min="4598" max="4831" width="9.140625" style="1"/>
    <col min="4832" max="4832" width="3.85546875" style="1" customWidth="1"/>
    <col min="4833" max="4834" width="11.28515625" style="1" customWidth="1"/>
    <col min="4835" max="4845" width="10.7109375" style="1" customWidth="1"/>
    <col min="4846" max="4846" width="7.7109375" style="1" customWidth="1"/>
    <col min="4847" max="4847" width="12" style="1" customWidth="1"/>
    <col min="4848" max="4848" width="11.85546875" style="1" customWidth="1"/>
    <col min="4849" max="4852" width="13.140625" style="1" customWidth="1"/>
    <col min="4853" max="4853" width="9" style="1" customWidth="1"/>
    <col min="4854" max="5087" width="9.140625" style="1"/>
    <col min="5088" max="5088" width="3.85546875" style="1" customWidth="1"/>
    <col min="5089" max="5090" width="11.28515625" style="1" customWidth="1"/>
    <col min="5091" max="5101" width="10.7109375" style="1" customWidth="1"/>
    <col min="5102" max="5102" width="7.7109375" style="1" customWidth="1"/>
    <col min="5103" max="5103" width="12" style="1" customWidth="1"/>
    <col min="5104" max="5104" width="11.85546875" style="1" customWidth="1"/>
    <col min="5105" max="5108" width="13.140625" style="1" customWidth="1"/>
    <col min="5109" max="5109" width="9" style="1" customWidth="1"/>
    <col min="5110" max="5343" width="9.140625" style="1"/>
    <col min="5344" max="5344" width="3.85546875" style="1" customWidth="1"/>
    <col min="5345" max="5346" width="11.28515625" style="1" customWidth="1"/>
    <col min="5347" max="5357" width="10.7109375" style="1" customWidth="1"/>
    <col min="5358" max="5358" width="7.7109375" style="1" customWidth="1"/>
    <col min="5359" max="5359" width="12" style="1" customWidth="1"/>
    <col min="5360" max="5360" width="11.85546875" style="1" customWidth="1"/>
    <col min="5361" max="5364" width="13.140625" style="1" customWidth="1"/>
    <col min="5365" max="5365" width="9" style="1" customWidth="1"/>
    <col min="5366" max="5599" width="9.140625" style="1"/>
    <col min="5600" max="5600" width="3.85546875" style="1" customWidth="1"/>
    <col min="5601" max="5602" width="11.28515625" style="1" customWidth="1"/>
    <col min="5603" max="5613" width="10.7109375" style="1" customWidth="1"/>
    <col min="5614" max="5614" width="7.7109375" style="1" customWidth="1"/>
    <col min="5615" max="5615" width="12" style="1" customWidth="1"/>
    <col min="5616" max="5616" width="11.85546875" style="1" customWidth="1"/>
    <col min="5617" max="5620" width="13.140625" style="1" customWidth="1"/>
    <col min="5621" max="5621" width="9" style="1" customWidth="1"/>
    <col min="5622" max="5855" width="9.140625" style="1"/>
    <col min="5856" max="5856" width="3.85546875" style="1" customWidth="1"/>
    <col min="5857" max="5858" width="11.28515625" style="1" customWidth="1"/>
    <col min="5859" max="5869" width="10.7109375" style="1" customWidth="1"/>
    <col min="5870" max="5870" width="7.7109375" style="1" customWidth="1"/>
    <col min="5871" max="5871" width="12" style="1" customWidth="1"/>
    <col min="5872" max="5872" width="11.85546875" style="1" customWidth="1"/>
    <col min="5873" max="5876" width="13.140625" style="1" customWidth="1"/>
    <col min="5877" max="5877" width="9" style="1" customWidth="1"/>
    <col min="5878" max="6111" width="9.140625" style="1"/>
    <col min="6112" max="6112" width="3.85546875" style="1" customWidth="1"/>
    <col min="6113" max="6114" width="11.28515625" style="1" customWidth="1"/>
    <col min="6115" max="6125" width="10.7109375" style="1" customWidth="1"/>
    <col min="6126" max="6126" width="7.7109375" style="1" customWidth="1"/>
    <col min="6127" max="6127" width="12" style="1" customWidth="1"/>
    <col min="6128" max="6128" width="11.85546875" style="1" customWidth="1"/>
    <col min="6129" max="6132" width="13.140625" style="1" customWidth="1"/>
    <col min="6133" max="6133" width="9" style="1" customWidth="1"/>
    <col min="6134" max="6367" width="9.140625" style="1"/>
    <col min="6368" max="6368" width="3.85546875" style="1" customWidth="1"/>
    <col min="6369" max="6370" width="11.28515625" style="1" customWidth="1"/>
    <col min="6371" max="6381" width="10.7109375" style="1" customWidth="1"/>
    <col min="6382" max="6382" width="7.7109375" style="1" customWidth="1"/>
    <col min="6383" max="6383" width="12" style="1" customWidth="1"/>
    <col min="6384" max="6384" width="11.85546875" style="1" customWidth="1"/>
    <col min="6385" max="6388" width="13.140625" style="1" customWidth="1"/>
    <col min="6389" max="6389" width="9" style="1" customWidth="1"/>
    <col min="6390" max="6623" width="9.140625" style="1"/>
    <col min="6624" max="6624" width="3.85546875" style="1" customWidth="1"/>
    <col min="6625" max="6626" width="11.28515625" style="1" customWidth="1"/>
    <col min="6627" max="6637" width="10.7109375" style="1" customWidth="1"/>
    <col min="6638" max="6638" width="7.7109375" style="1" customWidth="1"/>
    <col min="6639" max="6639" width="12" style="1" customWidth="1"/>
    <col min="6640" max="6640" width="11.85546875" style="1" customWidth="1"/>
    <col min="6641" max="6644" width="13.140625" style="1" customWidth="1"/>
    <col min="6645" max="6645" width="9" style="1" customWidth="1"/>
    <col min="6646" max="6879" width="9.140625" style="1"/>
    <col min="6880" max="6880" width="3.85546875" style="1" customWidth="1"/>
    <col min="6881" max="6882" width="11.28515625" style="1" customWidth="1"/>
    <col min="6883" max="6893" width="10.7109375" style="1" customWidth="1"/>
    <col min="6894" max="6894" width="7.7109375" style="1" customWidth="1"/>
    <col min="6895" max="6895" width="12" style="1" customWidth="1"/>
    <col min="6896" max="6896" width="11.85546875" style="1" customWidth="1"/>
    <col min="6897" max="6900" width="13.140625" style="1" customWidth="1"/>
    <col min="6901" max="6901" width="9" style="1" customWidth="1"/>
    <col min="6902" max="7135" width="9.140625" style="1"/>
    <col min="7136" max="7136" width="3.85546875" style="1" customWidth="1"/>
    <col min="7137" max="7138" width="11.28515625" style="1" customWidth="1"/>
    <col min="7139" max="7149" width="10.7109375" style="1" customWidth="1"/>
    <col min="7150" max="7150" width="7.7109375" style="1" customWidth="1"/>
    <col min="7151" max="7151" width="12" style="1" customWidth="1"/>
    <col min="7152" max="7152" width="11.85546875" style="1" customWidth="1"/>
    <col min="7153" max="7156" width="13.140625" style="1" customWidth="1"/>
    <col min="7157" max="7157" width="9" style="1" customWidth="1"/>
    <col min="7158" max="7391" width="9.140625" style="1"/>
    <col min="7392" max="7392" width="3.85546875" style="1" customWidth="1"/>
    <col min="7393" max="7394" width="11.28515625" style="1" customWidth="1"/>
    <col min="7395" max="7405" width="10.7109375" style="1" customWidth="1"/>
    <col min="7406" max="7406" width="7.7109375" style="1" customWidth="1"/>
    <col min="7407" max="7407" width="12" style="1" customWidth="1"/>
    <col min="7408" max="7408" width="11.85546875" style="1" customWidth="1"/>
    <col min="7409" max="7412" width="13.140625" style="1" customWidth="1"/>
    <col min="7413" max="7413" width="9" style="1" customWidth="1"/>
    <col min="7414" max="7647" width="9.140625" style="1"/>
    <col min="7648" max="7648" width="3.85546875" style="1" customWidth="1"/>
    <col min="7649" max="7650" width="11.28515625" style="1" customWidth="1"/>
    <col min="7651" max="7661" width="10.7109375" style="1" customWidth="1"/>
    <col min="7662" max="7662" width="7.7109375" style="1" customWidth="1"/>
    <col min="7663" max="7663" width="12" style="1" customWidth="1"/>
    <col min="7664" max="7664" width="11.85546875" style="1" customWidth="1"/>
    <col min="7665" max="7668" width="13.140625" style="1" customWidth="1"/>
    <col min="7669" max="7669" width="9" style="1" customWidth="1"/>
    <col min="7670" max="7903" width="9.140625" style="1"/>
    <col min="7904" max="7904" width="3.85546875" style="1" customWidth="1"/>
    <col min="7905" max="7906" width="11.28515625" style="1" customWidth="1"/>
    <col min="7907" max="7917" width="10.7109375" style="1" customWidth="1"/>
    <col min="7918" max="7918" width="7.7109375" style="1" customWidth="1"/>
    <col min="7919" max="7919" width="12" style="1" customWidth="1"/>
    <col min="7920" max="7920" width="11.85546875" style="1" customWidth="1"/>
    <col min="7921" max="7924" width="13.140625" style="1" customWidth="1"/>
    <col min="7925" max="7925" width="9" style="1" customWidth="1"/>
    <col min="7926" max="8159" width="9.140625" style="1"/>
    <col min="8160" max="8160" width="3.85546875" style="1" customWidth="1"/>
    <col min="8161" max="8162" width="11.28515625" style="1" customWidth="1"/>
    <col min="8163" max="8173" width="10.7109375" style="1" customWidth="1"/>
    <col min="8174" max="8174" width="7.7109375" style="1" customWidth="1"/>
    <col min="8175" max="8175" width="12" style="1" customWidth="1"/>
    <col min="8176" max="8176" width="11.85546875" style="1" customWidth="1"/>
    <col min="8177" max="8180" width="13.140625" style="1" customWidth="1"/>
    <col min="8181" max="8181" width="9" style="1" customWidth="1"/>
    <col min="8182" max="8415" width="9.140625" style="1"/>
    <col min="8416" max="8416" width="3.85546875" style="1" customWidth="1"/>
    <col min="8417" max="8418" width="11.28515625" style="1" customWidth="1"/>
    <col min="8419" max="8429" width="10.7109375" style="1" customWidth="1"/>
    <col min="8430" max="8430" width="7.7109375" style="1" customWidth="1"/>
    <col min="8431" max="8431" width="12" style="1" customWidth="1"/>
    <col min="8432" max="8432" width="11.85546875" style="1" customWidth="1"/>
    <col min="8433" max="8436" width="13.140625" style="1" customWidth="1"/>
    <col min="8437" max="8437" width="9" style="1" customWidth="1"/>
    <col min="8438" max="8671" width="9.140625" style="1"/>
    <col min="8672" max="8672" width="3.85546875" style="1" customWidth="1"/>
    <col min="8673" max="8674" width="11.28515625" style="1" customWidth="1"/>
    <col min="8675" max="8685" width="10.7109375" style="1" customWidth="1"/>
    <col min="8686" max="8686" width="7.7109375" style="1" customWidth="1"/>
    <col min="8687" max="8687" width="12" style="1" customWidth="1"/>
    <col min="8688" max="8688" width="11.85546875" style="1" customWidth="1"/>
    <col min="8689" max="8692" width="13.140625" style="1" customWidth="1"/>
    <col min="8693" max="8693" width="9" style="1" customWidth="1"/>
    <col min="8694" max="8927" width="9.140625" style="1"/>
    <col min="8928" max="8928" width="3.85546875" style="1" customWidth="1"/>
    <col min="8929" max="8930" width="11.28515625" style="1" customWidth="1"/>
    <col min="8931" max="8941" width="10.7109375" style="1" customWidth="1"/>
    <col min="8942" max="8942" width="7.7109375" style="1" customWidth="1"/>
    <col min="8943" max="8943" width="12" style="1" customWidth="1"/>
    <col min="8944" max="8944" width="11.85546875" style="1" customWidth="1"/>
    <col min="8945" max="8948" width="13.140625" style="1" customWidth="1"/>
    <col min="8949" max="8949" width="9" style="1" customWidth="1"/>
    <col min="8950" max="9183" width="9.140625" style="1"/>
    <col min="9184" max="9184" width="3.85546875" style="1" customWidth="1"/>
    <col min="9185" max="9186" width="11.28515625" style="1" customWidth="1"/>
    <col min="9187" max="9197" width="10.7109375" style="1" customWidth="1"/>
    <col min="9198" max="9198" width="7.7109375" style="1" customWidth="1"/>
    <col min="9199" max="9199" width="12" style="1" customWidth="1"/>
    <col min="9200" max="9200" width="11.85546875" style="1" customWidth="1"/>
    <col min="9201" max="9204" width="13.140625" style="1" customWidth="1"/>
    <col min="9205" max="9205" width="9" style="1" customWidth="1"/>
    <col min="9206" max="9439" width="9.140625" style="1"/>
    <col min="9440" max="9440" width="3.85546875" style="1" customWidth="1"/>
    <col min="9441" max="9442" width="11.28515625" style="1" customWidth="1"/>
    <col min="9443" max="9453" width="10.7109375" style="1" customWidth="1"/>
    <col min="9454" max="9454" width="7.7109375" style="1" customWidth="1"/>
    <col min="9455" max="9455" width="12" style="1" customWidth="1"/>
    <col min="9456" max="9456" width="11.85546875" style="1" customWidth="1"/>
    <col min="9457" max="9460" width="13.140625" style="1" customWidth="1"/>
    <col min="9461" max="9461" width="9" style="1" customWidth="1"/>
    <col min="9462" max="9695" width="9.140625" style="1"/>
    <col min="9696" max="9696" width="3.85546875" style="1" customWidth="1"/>
    <col min="9697" max="9698" width="11.28515625" style="1" customWidth="1"/>
    <col min="9699" max="9709" width="10.7109375" style="1" customWidth="1"/>
    <col min="9710" max="9710" width="7.7109375" style="1" customWidth="1"/>
    <col min="9711" max="9711" width="12" style="1" customWidth="1"/>
    <col min="9712" max="9712" width="11.85546875" style="1" customWidth="1"/>
    <col min="9713" max="9716" width="13.140625" style="1" customWidth="1"/>
    <col min="9717" max="9717" width="9" style="1" customWidth="1"/>
    <col min="9718" max="9951" width="9.140625" style="1"/>
    <col min="9952" max="9952" width="3.85546875" style="1" customWidth="1"/>
    <col min="9953" max="9954" width="11.28515625" style="1" customWidth="1"/>
    <col min="9955" max="9965" width="10.7109375" style="1" customWidth="1"/>
    <col min="9966" max="9966" width="7.7109375" style="1" customWidth="1"/>
    <col min="9967" max="9967" width="12" style="1" customWidth="1"/>
    <col min="9968" max="9968" width="11.85546875" style="1" customWidth="1"/>
    <col min="9969" max="9972" width="13.140625" style="1" customWidth="1"/>
    <col min="9973" max="9973" width="9" style="1" customWidth="1"/>
    <col min="9974" max="10207" width="9.140625" style="1"/>
    <col min="10208" max="10208" width="3.85546875" style="1" customWidth="1"/>
    <col min="10209" max="10210" width="11.28515625" style="1" customWidth="1"/>
    <col min="10211" max="10221" width="10.7109375" style="1" customWidth="1"/>
    <col min="10222" max="10222" width="7.7109375" style="1" customWidth="1"/>
    <col min="10223" max="10223" width="12" style="1" customWidth="1"/>
    <col min="10224" max="10224" width="11.85546875" style="1" customWidth="1"/>
    <col min="10225" max="10228" width="13.140625" style="1" customWidth="1"/>
    <col min="10229" max="10229" width="9" style="1" customWidth="1"/>
    <col min="10230" max="10463" width="9.140625" style="1"/>
    <col min="10464" max="10464" width="3.85546875" style="1" customWidth="1"/>
    <col min="10465" max="10466" width="11.28515625" style="1" customWidth="1"/>
    <col min="10467" max="10477" width="10.7109375" style="1" customWidth="1"/>
    <col min="10478" max="10478" width="7.7109375" style="1" customWidth="1"/>
    <col min="10479" max="10479" width="12" style="1" customWidth="1"/>
    <col min="10480" max="10480" width="11.85546875" style="1" customWidth="1"/>
    <col min="10481" max="10484" width="13.140625" style="1" customWidth="1"/>
    <col min="10485" max="10485" width="9" style="1" customWidth="1"/>
    <col min="10486" max="10719" width="9.140625" style="1"/>
    <col min="10720" max="10720" width="3.85546875" style="1" customWidth="1"/>
    <col min="10721" max="10722" width="11.28515625" style="1" customWidth="1"/>
    <col min="10723" max="10733" width="10.7109375" style="1" customWidth="1"/>
    <col min="10734" max="10734" width="7.7109375" style="1" customWidth="1"/>
    <col min="10735" max="10735" width="12" style="1" customWidth="1"/>
    <col min="10736" max="10736" width="11.85546875" style="1" customWidth="1"/>
    <col min="10737" max="10740" width="13.140625" style="1" customWidth="1"/>
    <col min="10741" max="10741" width="9" style="1" customWidth="1"/>
    <col min="10742" max="10975" width="9.140625" style="1"/>
    <col min="10976" max="10976" width="3.85546875" style="1" customWidth="1"/>
    <col min="10977" max="10978" width="11.28515625" style="1" customWidth="1"/>
    <col min="10979" max="10989" width="10.7109375" style="1" customWidth="1"/>
    <col min="10990" max="10990" width="7.7109375" style="1" customWidth="1"/>
    <col min="10991" max="10991" width="12" style="1" customWidth="1"/>
    <col min="10992" max="10992" width="11.85546875" style="1" customWidth="1"/>
    <col min="10993" max="10996" width="13.140625" style="1" customWidth="1"/>
    <col min="10997" max="10997" width="9" style="1" customWidth="1"/>
    <col min="10998" max="11231" width="9.140625" style="1"/>
    <col min="11232" max="11232" width="3.85546875" style="1" customWidth="1"/>
    <col min="11233" max="11234" width="11.28515625" style="1" customWidth="1"/>
    <col min="11235" max="11245" width="10.7109375" style="1" customWidth="1"/>
    <col min="11246" max="11246" width="7.7109375" style="1" customWidth="1"/>
    <col min="11247" max="11247" width="12" style="1" customWidth="1"/>
    <col min="11248" max="11248" width="11.85546875" style="1" customWidth="1"/>
    <col min="11249" max="11252" width="13.140625" style="1" customWidth="1"/>
    <col min="11253" max="11253" width="9" style="1" customWidth="1"/>
    <col min="11254" max="11487" width="9.140625" style="1"/>
    <col min="11488" max="11488" width="3.85546875" style="1" customWidth="1"/>
    <col min="11489" max="11490" width="11.28515625" style="1" customWidth="1"/>
    <col min="11491" max="11501" width="10.7109375" style="1" customWidth="1"/>
    <col min="11502" max="11502" width="7.7109375" style="1" customWidth="1"/>
    <col min="11503" max="11503" width="12" style="1" customWidth="1"/>
    <col min="11504" max="11504" width="11.85546875" style="1" customWidth="1"/>
    <col min="11505" max="11508" width="13.140625" style="1" customWidth="1"/>
    <col min="11509" max="11509" width="9" style="1" customWidth="1"/>
    <col min="11510" max="11743" width="9.140625" style="1"/>
    <col min="11744" max="11744" width="3.85546875" style="1" customWidth="1"/>
    <col min="11745" max="11746" width="11.28515625" style="1" customWidth="1"/>
    <col min="11747" max="11757" width="10.7109375" style="1" customWidth="1"/>
    <col min="11758" max="11758" width="7.7109375" style="1" customWidth="1"/>
    <col min="11759" max="11759" width="12" style="1" customWidth="1"/>
    <col min="11760" max="11760" width="11.85546875" style="1" customWidth="1"/>
    <col min="11761" max="11764" width="13.140625" style="1" customWidth="1"/>
    <col min="11765" max="11765" width="9" style="1" customWidth="1"/>
    <col min="11766" max="11999" width="9.140625" style="1"/>
    <col min="12000" max="12000" width="3.85546875" style="1" customWidth="1"/>
    <col min="12001" max="12002" width="11.28515625" style="1" customWidth="1"/>
    <col min="12003" max="12013" width="10.7109375" style="1" customWidth="1"/>
    <col min="12014" max="12014" width="7.7109375" style="1" customWidth="1"/>
    <col min="12015" max="12015" width="12" style="1" customWidth="1"/>
    <col min="12016" max="12016" width="11.85546875" style="1" customWidth="1"/>
    <col min="12017" max="12020" width="13.140625" style="1" customWidth="1"/>
    <col min="12021" max="12021" width="9" style="1" customWidth="1"/>
    <col min="12022" max="12255" width="9.140625" style="1"/>
    <col min="12256" max="12256" width="3.85546875" style="1" customWidth="1"/>
    <col min="12257" max="12258" width="11.28515625" style="1" customWidth="1"/>
    <col min="12259" max="12269" width="10.7109375" style="1" customWidth="1"/>
    <col min="12270" max="12270" width="7.7109375" style="1" customWidth="1"/>
    <col min="12271" max="12271" width="12" style="1" customWidth="1"/>
    <col min="12272" max="12272" width="11.85546875" style="1" customWidth="1"/>
    <col min="12273" max="12276" width="13.140625" style="1" customWidth="1"/>
    <col min="12277" max="12277" width="9" style="1" customWidth="1"/>
    <col min="12278" max="12511" width="9.140625" style="1"/>
    <col min="12512" max="12512" width="3.85546875" style="1" customWidth="1"/>
    <col min="12513" max="12514" width="11.28515625" style="1" customWidth="1"/>
    <col min="12515" max="12525" width="10.7109375" style="1" customWidth="1"/>
    <col min="12526" max="12526" width="7.7109375" style="1" customWidth="1"/>
    <col min="12527" max="12527" width="12" style="1" customWidth="1"/>
    <col min="12528" max="12528" width="11.85546875" style="1" customWidth="1"/>
    <col min="12529" max="12532" width="13.140625" style="1" customWidth="1"/>
    <col min="12533" max="12533" width="9" style="1" customWidth="1"/>
    <col min="12534" max="12767" width="9.140625" style="1"/>
    <col min="12768" max="12768" width="3.85546875" style="1" customWidth="1"/>
    <col min="12769" max="12770" width="11.28515625" style="1" customWidth="1"/>
    <col min="12771" max="12781" width="10.7109375" style="1" customWidth="1"/>
    <col min="12782" max="12782" width="7.7109375" style="1" customWidth="1"/>
    <col min="12783" max="12783" width="12" style="1" customWidth="1"/>
    <col min="12784" max="12784" width="11.85546875" style="1" customWidth="1"/>
    <col min="12785" max="12788" width="13.140625" style="1" customWidth="1"/>
    <col min="12789" max="12789" width="9" style="1" customWidth="1"/>
    <col min="12790" max="13023" width="9.140625" style="1"/>
    <col min="13024" max="13024" width="3.85546875" style="1" customWidth="1"/>
    <col min="13025" max="13026" width="11.28515625" style="1" customWidth="1"/>
    <col min="13027" max="13037" width="10.7109375" style="1" customWidth="1"/>
    <col min="13038" max="13038" width="7.7109375" style="1" customWidth="1"/>
    <col min="13039" max="13039" width="12" style="1" customWidth="1"/>
    <col min="13040" max="13040" width="11.85546875" style="1" customWidth="1"/>
    <col min="13041" max="13044" width="13.140625" style="1" customWidth="1"/>
    <col min="13045" max="13045" width="9" style="1" customWidth="1"/>
    <col min="13046" max="13279" width="9.140625" style="1"/>
    <col min="13280" max="13280" width="3.85546875" style="1" customWidth="1"/>
    <col min="13281" max="13282" width="11.28515625" style="1" customWidth="1"/>
    <col min="13283" max="13293" width="10.7109375" style="1" customWidth="1"/>
    <col min="13294" max="13294" width="7.7109375" style="1" customWidth="1"/>
    <col min="13295" max="13295" width="12" style="1" customWidth="1"/>
    <col min="13296" max="13296" width="11.85546875" style="1" customWidth="1"/>
    <col min="13297" max="13300" width="13.140625" style="1" customWidth="1"/>
    <col min="13301" max="13301" width="9" style="1" customWidth="1"/>
    <col min="13302" max="13535" width="9.140625" style="1"/>
    <col min="13536" max="13536" width="3.85546875" style="1" customWidth="1"/>
    <col min="13537" max="13538" width="11.28515625" style="1" customWidth="1"/>
    <col min="13539" max="13549" width="10.7109375" style="1" customWidth="1"/>
    <col min="13550" max="13550" width="7.7109375" style="1" customWidth="1"/>
    <col min="13551" max="13551" width="12" style="1" customWidth="1"/>
    <col min="13552" max="13552" width="11.85546875" style="1" customWidth="1"/>
    <col min="13553" max="13556" width="13.140625" style="1" customWidth="1"/>
    <col min="13557" max="13557" width="9" style="1" customWidth="1"/>
    <col min="13558" max="13791" width="9.140625" style="1"/>
    <col min="13792" max="13792" width="3.85546875" style="1" customWidth="1"/>
    <col min="13793" max="13794" width="11.28515625" style="1" customWidth="1"/>
    <col min="13795" max="13805" width="10.7109375" style="1" customWidth="1"/>
    <col min="13806" max="13806" width="7.7109375" style="1" customWidth="1"/>
    <col min="13807" max="13807" width="12" style="1" customWidth="1"/>
    <col min="13808" max="13808" width="11.85546875" style="1" customWidth="1"/>
    <col min="13809" max="13812" width="13.140625" style="1" customWidth="1"/>
    <col min="13813" max="13813" width="9" style="1" customWidth="1"/>
    <col min="13814" max="14047" width="9.140625" style="1"/>
    <col min="14048" max="14048" width="3.85546875" style="1" customWidth="1"/>
    <col min="14049" max="14050" width="11.28515625" style="1" customWidth="1"/>
    <col min="14051" max="14061" width="10.7109375" style="1" customWidth="1"/>
    <col min="14062" max="14062" width="7.7109375" style="1" customWidth="1"/>
    <col min="14063" max="14063" width="12" style="1" customWidth="1"/>
    <col min="14064" max="14064" width="11.85546875" style="1" customWidth="1"/>
    <col min="14065" max="14068" width="13.140625" style="1" customWidth="1"/>
    <col min="14069" max="14069" width="9" style="1" customWidth="1"/>
    <col min="14070" max="14303" width="9.140625" style="1"/>
    <col min="14304" max="14304" width="3.85546875" style="1" customWidth="1"/>
    <col min="14305" max="14306" width="11.28515625" style="1" customWidth="1"/>
    <col min="14307" max="14317" width="10.7109375" style="1" customWidth="1"/>
    <col min="14318" max="14318" width="7.7109375" style="1" customWidth="1"/>
    <col min="14319" max="14319" width="12" style="1" customWidth="1"/>
    <col min="14320" max="14320" width="11.85546875" style="1" customWidth="1"/>
    <col min="14321" max="14324" width="13.140625" style="1" customWidth="1"/>
    <col min="14325" max="14325" width="9" style="1" customWidth="1"/>
    <col min="14326" max="14559" width="9.140625" style="1"/>
    <col min="14560" max="14560" width="3.85546875" style="1" customWidth="1"/>
    <col min="14561" max="14562" width="11.28515625" style="1" customWidth="1"/>
    <col min="14563" max="14573" width="10.7109375" style="1" customWidth="1"/>
    <col min="14574" max="14574" width="7.7109375" style="1" customWidth="1"/>
    <col min="14575" max="14575" width="12" style="1" customWidth="1"/>
    <col min="14576" max="14576" width="11.85546875" style="1" customWidth="1"/>
    <col min="14577" max="14580" width="13.140625" style="1" customWidth="1"/>
    <col min="14581" max="14581" width="9" style="1" customWidth="1"/>
    <col min="14582" max="14815" width="9.140625" style="1"/>
    <col min="14816" max="14816" width="3.85546875" style="1" customWidth="1"/>
    <col min="14817" max="14818" width="11.28515625" style="1" customWidth="1"/>
    <col min="14819" max="14829" width="10.7109375" style="1" customWidth="1"/>
    <col min="14830" max="14830" width="7.7109375" style="1" customWidth="1"/>
    <col min="14831" max="14831" width="12" style="1" customWidth="1"/>
    <col min="14832" max="14832" width="11.85546875" style="1" customWidth="1"/>
    <col min="14833" max="14836" width="13.140625" style="1" customWidth="1"/>
    <col min="14837" max="14837" width="9" style="1" customWidth="1"/>
    <col min="14838" max="15071" width="9.140625" style="1"/>
    <col min="15072" max="15072" width="3.85546875" style="1" customWidth="1"/>
    <col min="15073" max="15074" width="11.28515625" style="1" customWidth="1"/>
    <col min="15075" max="15085" width="10.7109375" style="1" customWidth="1"/>
    <col min="15086" max="15086" width="7.7109375" style="1" customWidth="1"/>
    <col min="15087" max="15087" width="12" style="1" customWidth="1"/>
    <col min="15088" max="15088" width="11.85546875" style="1" customWidth="1"/>
    <col min="15089" max="15092" width="13.140625" style="1" customWidth="1"/>
    <col min="15093" max="15093" width="9" style="1" customWidth="1"/>
    <col min="15094" max="15327" width="9.140625" style="1"/>
    <col min="15328" max="15328" width="3.85546875" style="1" customWidth="1"/>
    <col min="15329" max="15330" width="11.28515625" style="1" customWidth="1"/>
    <col min="15331" max="15341" width="10.7109375" style="1" customWidth="1"/>
    <col min="15342" max="15342" width="7.7109375" style="1" customWidth="1"/>
    <col min="15343" max="15343" width="12" style="1" customWidth="1"/>
    <col min="15344" max="15344" width="11.85546875" style="1" customWidth="1"/>
    <col min="15345" max="15348" width="13.140625" style="1" customWidth="1"/>
    <col min="15349" max="15349" width="9" style="1" customWidth="1"/>
    <col min="15350" max="15583" width="9.140625" style="1"/>
    <col min="15584" max="15584" width="3.85546875" style="1" customWidth="1"/>
    <col min="15585" max="15586" width="11.28515625" style="1" customWidth="1"/>
    <col min="15587" max="15597" width="10.7109375" style="1" customWidth="1"/>
    <col min="15598" max="15598" width="7.7109375" style="1" customWidth="1"/>
    <col min="15599" max="15599" width="12" style="1" customWidth="1"/>
    <col min="15600" max="15600" width="11.85546875" style="1" customWidth="1"/>
    <col min="15601" max="15604" width="13.140625" style="1" customWidth="1"/>
    <col min="15605" max="15605" width="9" style="1" customWidth="1"/>
    <col min="15606" max="15839" width="9.140625" style="1"/>
    <col min="15840" max="15840" width="3.85546875" style="1" customWidth="1"/>
    <col min="15841" max="15842" width="11.28515625" style="1" customWidth="1"/>
    <col min="15843" max="15853" width="10.7109375" style="1" customWidth="1"/>
    <col min="15854" max="15854" width="7.7109375" style="1" customWidth="1"/>
    <col min="15855" max="15855" width="12" style="1" customWidth="1"/>
    <col min="15856" max="15856" width="11.85546875" style="1" customWidth="1"/>
    <col min="15857" max="15860" width="13.140625" style="1" customWidth="1"/>
    <col min="15861" max="15861" width="9" style="1" customWidth="1"/>
    <col min="15862" max="16095" width="9.140625" style="1"/>
    <col min="16096" max="16096" width="3.85546875" style="1" customWidth="1"/>
    <col min="16097" max="16098" width="11.28515625" style="1" customWidth="1"/>
    <col min="16099" max="16109" width="10.7109375" style="1" customWidth="1"/>
    <col min="16110" max="16110" width="7.7109375" style="1" customWidth="1"/>
    <col min="16111" max="16111" width="12" style="1" customWidth="1"/>
    <col min="16112" max="16112" width="11.85546875" style="1" customWidth="1"/>
    <col min="16113" max="16116" width="13.140625" style="1" customWidth="1"/>
    <col min="16117" max="16117" width="9" style="1" customWidth="1"/>
    <col min="16118" max="16351" width="9.140625" style="1"/>
    <col min="16352" max="16355" width="9.140625" style="1" customWidth="1"/>
    <col min="16356" max="16384" width="9.140625" style="1"/>
  </cols>
  <sheetData>
    <row r="1" spans="1:15" ht="33" customHeight="1" x14ac:dyDescent="0.25">
      <c r="A1" s="578" t="s">
        <v>397</v>
      </c>
      <c r="B1" s="578"/>
      <c r="C1" s="578"/>
      <c r="D1" s="578"/>
      <c r="E1" s="578"/>
      <c r="F1" s="578"/>
      <c r="G1" s="578"/>
      <c r="H1" s="578"/>
      <c r="I1" s="578"/>
      <c r="J1" s="578"/>
      <c r="K1" s="578"/>
      <c r="L1" s="578"/>
      <c r="M1" s="578"/>
      <c r="N1" s="578"/>
      <c r="O1" s="578"/>
    </row>
    <row r="2" spans="1:15" ht="8.25" customHeight="1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ht="17.25" customHeight="1" x14ac:dyDescent="0.25">
      <c r="A3" s="579" t="s">
        <v>82</v>
      </c>
      <c r="B3" s="579"/>
      <c r="C3" s="579"/>
      <c r="D3" s="579"/>
      <c r="E3" s="579"/>
      <c r="F3" s="579"/>
      <c r="G3" s="579"/>
      <c r="H3" s="579"/>
      <c r="I3" s="579"/>
      <c r="J3" s="579"/>
      <c r="K3" s="579"/>
      <c r="L3" s="579"/>
      <c r="M3" s="579"/>
      <c r="N3" s="579"/>
      <c r="O3" s="579"/>
    </row>
    <row r="4" spans="1:15" ht="10.5" customHeight="1" thickBot="1" x14ac:dyDescent="0.3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15" ht="29.25" customHeight="1" x14ac:dyDescent="0.25">
      <c r="A5" s="593" t="s">
        <v>72</v>
      </c>
      <c r="B5" s="449" t="s">
        <v>83</v>
      </c>
      <c r="C5" s="449"/>
      <c r="D5" s="449"/>
      <c r="E5" s="449"/>
      <c r="F5" s="449"/>
      <c r="G5" s="449"/>
      <c r="H5" s="449" t="s">
        <v>323</v>
      </c>
      <c r="I5" s="449" t="s">
        <v>320</v>
      </c>
      <c r="J5" s="449" t="s">
        <v>321</v>
      </c>
      <c r="K5" s="449" t="s">
        <v>84</v>
      </c>
      <c r="L5" s="214" t="s">
        <v>141</v>
      </c>
      <c r="M5" s="214" t="s">
        <v>104</v>
      </c>
      <c r="N5" s="214" t="s">
        <v>125</v>
      </c>
      <c r="O5" s="216" t="s">
        <v>2</v>
      </c>
    </row>
    <row r="6" spans="1:15" ht="48" customHeight="1" thickBot="1" x14ac:dyDescent="0.3">
      <c r="A6" s="594"/>
      <c r="B6" s="592"/>
      <c r="C6" s="221" t="s">
        <v>205</v>
      </c>
      <c r="D6" s="221" t="s">
        <v>206</v>
      </c>
      <c r="E6" s="221" t="s">
        <v>207</v>
      </c>
      <c r="F6" s="221" t="s">
        <v>211</v>
      </c>
      <c r="G6" s="221" t="s">
        <v>505</v>
      </c>
      <c r="H6" s="592"/>
      <c r="I6" s="592"/>
      <c r="J6" s="592"/>
      <c r="K6" s="592"/>
      <c r="L6" s="126" t="s">
        <v>322</v>
      </c>
      <c r="M6" s="126" t="s">
        <v>124</v>
      </c>
      <c r="N6" s="126" t="s">
        <v>126</v>
      </c>
      <c r="O6" s="226"/>
    </row>
    <row r="7" spans="1:15" ht="15.75" thickBot="1" x14ac:dyDescent="0.3">
      <c r="A7" s="223">
        <v>1</v>
      </c>
      <c r="B7" s="224">
        <v>2</v>
      </c>
      <c r="C7" s="224">
        <v>4</v>
      </c>
      <c r="D7" s="224">
        <v>6</v>
      </c>
      <c r="E7" s="224">
        <v>7</v>
      </c>
      <c r="F7" s="224">
        <v>8</v>
      </c>
      <c r="G7" s="224">
        <v>9</v>
      </c>
      <c r="H7" s="224">
        <v>10</v>
      </c>
      <c r="I7" s="224">
        <v>11</v>
      </c>
      <c r="J7" s="224">
        <v>12</v>
      </c>
      <c r="K7" s="224">
        <v>13</v>
      </c>
      <c r="L7" s="224">
        <v>14</v>
      </c>
      <c r="M7" s="224">
        <v>15</v>
      </c>
      <c r="N7" s="224">
        <v>16</v>
      </c>
      <c r="O7" s="225">
        <v>17</v>
      </c>
    </row>
    <row r="8" spans="1:15" ht="15" customHeight="1" thickBot="1" x14ac:dyDescent="0.3">
      <c r="A8" s="438" t="s">
        <v>406</v>
      </c>
      <c r="B8" s="439"/>
      <c r="C8" s="439"/>
      <c r="D8" s="439"/>
      <c r="E8" s="439"/>
      <c r="F8" s="439"/>
      <c r="G8" s="439"/>
      <c r="H8" s="439"/>
      <c r="I8" s="439"/>
      <c r="J8" s="439"/>
      <c r="K8" s="439"/>
      <c r="L8" s="439"/>
      <c r="M8" s="439"/>
      <c r="N8" s="439"/>
      <c r="O8" s="440"/>
    </row>
    <row r="9" spans="1:15" ht="15" customHeight="1" x14ac:dyDescent="0.25">
      <c r="A9" s="332">
        <v>1</v>
      </c>
      <c r="B9" s="215" t="s">
        <v>504</v>
      </c>
      <c r="C9" s="326">
        <v>4</v>
      </c>
      <c r="D9" s="326">
        <v>4</v>
      </c>
      <c r="E9" s="326">
        <v>1</v>
      </c>
      <c r="F9" s="326">
        <v>1</v>
      </c>
      <c r="G9" s="326">
        <v>2</v>
      </c>
      <c r="H9" s="326">
        <f>SUM(C9:G9)</f>
        <v>12</v>
      </c>
      <c r="I9" s="41">
        <f>ROUND((H9*2.8),2)</f>
        <v>33.6</v>
      </c>
      <c r="J9" s="41">
        <f>ROUND((H9*0.06),2)</f>
        <v>0.72</v>
      </c>
      <c r="K9" s="41">
        <f>ROUND((H9*4),2)</f>
        <v>48</v>
      </c>
      <c r="L9" s="41">
        <f>ROUND((H9*1),2)</f>
        <v>12</v>
      </c>
      <c r="M9" s="41">
        <f>ROUND((H9*0.2),2)</f>
        <v>2.4</v>
      </c>
      <c r="N9" s="116">
        <f>ROUND((H9*2),2)</f>
        <v>24</v>
      </c>
      <c r="O9" s="131"/>
    </row>
    <row r="10" spans="1:15" ht="15" customHeight="1" thickBot="1" x14ac:dyDescent="0.3">
      <c r="A10" s="217">
        <v>2</v>
      </c>
      <c r="B10" s="326" t="s">
        <v>85</v>
      </c>
      <c r="C10" s="215">
        <v>3</v>
      </c>
      <c r="D10" s="215">
        <v>3</v>
      </c>
      <c r="E10" s="215">
        <v>2</v>
      </c>
      <c r="F10" s="215">
        <v>0</v>
      </c>
      <c r="G10" s="215">
        <v>0</v>
      </c>
      <c r="H10" s="215">
        <f>SUM(C10:G10)</f>
        <v>8</v>
      </c>
      <c r="I10" s="41">
        <f>ROUND((H10*2.8),2)</f>
        <v>22.4</v>
      </c>
      <c r="J10" s="41">
        <f>ROUND((H10*0.06),2)</f>
        <v>0.48</v>
      </c>
      <c r="K10" s="41">
        <f>ROUND((H10*4),2)</f>
        <v>32</v>
      </c>
      <c r="L10" s="41">
        <f>ROUND((H10*1),2)</f>
        <v>8</v>
      </c>
      <c r="M10" s="41">
        <f>ROUND((H10*0.2),2)</f>
        <v>1.6</v>
      </c>
      <c r="N10" s="116">
        <f>ROUND((H10*2),2)</f>
        <v>16</v>
      </c>
      <c r="O10" s="131"/>
    </row>
    <row r="11" spans="1:15" s="178" customFormat="1" ht="15" customHeight="1" thickBot="1" x14ac:dyDescent="0.3">
      <c r="A11" s="436" t="s">
        <v>23</v>
      </c>
      <c r="B11" s="437"/>
      <c r="C11" s="213">
        <f>SUM(C9:C10)</f>
        <v>7</v>
      </c>
      <c r="D11" s="319">
        <f t="shared" ref="D11:N11" si="0">SUM(D9:D10)</f>
        <v>7</v>
      </c>
      <c r="E11" s="319">
        <f t="shared" si="0"/>
        <v>3</v>
      </c>
      <c r="F11" s="319">
        <f t="shared" si="0"/>
        <v>1</v>
      </c>
      <c r="G11" s="319">
        <f t="shared" si="0"/>
        <v>2</v>
      </c>
      <c r="H11" s="319">
        <f t="shared" si="0"/>
        <v>20</v>
      </c>
      <c r="I11" s="319">
        <f t="shared" si="0"/>
        <v>56</v>
      </c>
      <c r="J11" s="319">
        <f t="shared" si="0"/>
        <v>1.2</v>
      </c>
      <c r="K11" s="319">
        <f t="shared" si="0"/>
        <v>80</v>
      </c>
      <c r="L11" s="319">
        <f t="shared" si="0"/>
        <v>20</v>
      </c>
      <c r="M11" s="319">
        <f t="shared" si="0"/>
        <v>4</v>
      </c>
      <c r="N11" s="319">
        <f t="shared" si="0"/>
        <v>40</v>
      </c>
      <c r="O11" s="222"/>
    </row>
    <row r="12" spans="1:15" ht="13.5" customHeight="1" x14ac:dyDescent="0.25">
      <c r="A12" s="23"/>
      <c r="B12" s="24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</row>
    <row r="13" spans="1:15" ht="13.5" customHeight="1" x14ac:dyDescent="0.25">
      <c r="A13" s="16"/>
      <c r="B13" s="29"/>
      <c r="C13" s="179"/>
      <c r="D13" s="179"/>
      <c r="E13" s="179"/>
      <c r="F13" s="179"/>
      <c r="G13" s="179"/>
      <c r="H13" s="179"/>
      <c r="I13" s="179"/>
      <c r="J13" s="3" t="s">
        <v>215</v>
      </c>
      <c r="K13" s="3"/>
      <c r="L13" s="3"/>
      <c r="M13" s="3" t="s">
        <v>216</v>
      </c>
    </row>
    <row r="14" spans="1:15" ht="13.5" customHeight="1" x14ac:dyDescent="0.25">
      <c r="A14" s="16"/>
      <c r="C14" s="29" t="s">
        <v>214</v>
      </c>
      <c r="D14" s="260"/>
      <c r="E14" s="179"/>
      <c r="F14" s="179"/>
      <c r="G14" s="179"/>
      <c r="H14" s="117"/>
      <c r="I14" s="117"/>
      <c r="J14" s="3" t="s">
        <v>215</v>
      </c>
      <c r="K14" s="3"/>
      <c r="L14" s="3"/>
      <c r="M14" s="3" t="s">
        <v>158</v>
      </c>
    </row>
    <row r="15" spans="1:15" ht="13.5" customHeight="1" x14ac:dyDescent="0.25">
      <c r="A15" s="16"/>
      <c r="B15" s="29"/>
      <c r="C15" s="29"/>
      <c r="D15" s="117" t="s">
        <v>506</v>
      </c>
      <c r="E15" s="117"/>
      <c r="F15" s="117"/>
      <c r="G15" s="117"/>
      <c r="H15" s="117"/>
      <c r="I15" s="117"/>
      <c r="J15" s="3" t="s">
        <v>4</v>
      </c>
      <c r="K15" s="3"/>
      <c r="L15" s="3"/>
      <c r="M15" s="3" t="s">
        <v>122</v>
      </c>
      <c r="N15" s="17"/>
      <c r="O15" s="17"/>
    </row>
    <row r="16" spans="1:15" ht="13.5" customHeight="1" x14ac:dyDescent="0.25">
      <c r="A16" s="16"/>
      <c r="C16" s="29"/>
      <c r="D16" s="117" t="s">
        <v>507</v>
      </c>
      <c r="E16" s="117"/>
      <c r="F16" s="117"/>
      <c r="G16" s="117"/>
      <c r="H16" s="117"/>
      <c r="I16" s="117"/>
      <c r="J16" s="117"/>
      <c r="K16" s="117"/>
      <c r="L16" s="117"/>
      <c r="M16" s="17"/>
      <c r="N16" s="17"/>
      <c r="O16" s="17"/>
    </row>
    <row r="17" spans="1:15" ht="13.5" customHeight="1" x14ac:dyDescent="0.25">
      <c r="A17" s="16"/>
      <c r="C17" s="27"/>
      <c r="D17" s="117" t="s">
        <v>508</v>
      </c>
      <c r="E17" s="117"/>
      <c r="F17" s="117"/>
      <c r="G17" s="117"/>
      <c r="O17" s="18"/>
    </row>
    <row r="18" spans="1:15" ht="15" customHeight="1" x14ac:dyDescent="0.25">
      <c r="A18" s="16"/>
      <c r="D18" s="117" t="s">
        <v>509</v>
      </c>
      <c r="E18" s="117"/>
      <c r="F18" s="117"/>
      <c r="G18" s="117"/>
      <c r="O18" s="18"/>
    </row>
    <row r="19" spans="1:15" ht="13.5" customHeight="1" x14ac:dyDescent="0.25">
      <c r="A19" s="16"/>
      <c r="D19" s="117" t="s">
        <v>510</v>
      </c>
      <c r="E19" s="117"/>
      <c r="F19" s="117"/>
      <c r="G19" s="117"/>
      <c r="N19" s="178"/>
      <c r="O19" s="20"/>
    </row>
    <row r="20" spans="1:15" ht="13.5" customHeight="1" x14ac:dyDescent="0.25">
      <c r="A20" s="26"/>
      <c r="O20" s="26"/>
    </row>
    <row r="21" spans="1:15" ht="13.5" customHeight="1" x14ac:dyDescent="0.25">
      <c r="A21" s="26"/>
      <c r="O21" s="26"/>
    </row>
    <row r="22" spans="1:15" ht="13.5" customHeight="1" x14ac:dyDescent="0.25">
      <c r="A22" s="26"/>
      <c r="O22" s="26"/>
    </row>
    <row r="23" spans="1:15" ht="13.5" customHeight="1" thickBot="1" x14ac:dyDescent="0.3">
      <c r="A23" s="26"/>
      <c r="C23" s="1">
        <v>7.5</v>
      </c>
      <c r="D23" s="1">
        <v>10</v>
      </c>
      <c r="E23" s="1">
        <v>12.5</v>
      </c>
      <c r="F23" s="1">
        <v>15</v>
      </c>
      <c r="G23" s="1">
        <v>17.5</v>
      </c>
      <c r="H23" s="1">
        <v>20</v>
      </c>
      <c r="I23" s="1">
        <v>25</v>
      </c>
      <c r="J23" s="1">
        <v>30</v>
      </c>
      <c r="N23" s="178"/>
      <c r="O23" s="26"/>
    </row>
    <row r="24" spans="1:15" s="382" customFormat="1" ht="13.5" customHeight="1" x14ac:dyDescent="0.25">
      <c r="A24" s="384"/>
      <c r="B24" s="382">
        <v>1</v>
      </c>
      <c r="C24" s="385"/>
      <c r="D24" s="386">
        <v>1</v>
      </c>
      <c r="E24" s="386"/>
      <c r="F24" s="386"/>
      <c r="G24" s="386"/>
      <c r="H24" s="386"/>
      <c r="I24" s="386"/>
      <c r="J24" s="386"/>
      <c r="K24" s="386" t="s">
        <v>217</v>
      </c>
      <c r="L24" s="386"/>
      <c r="M24" s="387"/>
      <c r="O24" s="384"/>
    </row>
    <row r="25" spans="1:15" s="382" customFormat="1" ht="13.5" customHeight="1" x14ac:dyDescent="0.25">
      <c r="A25" s="384"/>
      <c r="B25" s="382">
        <v>2</v>
      </c>
      <c r="C25" s="181"/>
      <c r="D25" s="84">
        <v>1</v>
      </c>
      <c r="E25" s="84"/>
      <c r="F25" s="84"/>
      <c r="G25" s="84"/>
      <c r="H25" s="84"/>
      <c r="I25" s="84"/>
      <c r="J25" s="84"/>
      <c r="K25" s="84" t="s">
        <v>217</v>
      </c>
      <c r="L25" s="84"/>
      <c r="M25" s="83"/>
      <c r="O25" s="384"/>
    </row>
    <row r="26" spans="1:15" s="382" customFormat="1" ht="13.5" customHeight="1" x14ac:dyDescent="0.25">
      <c r="A26" s="384"/>
      <c r="B26" s="382">
        <v>3</v>
      </c>
      <c r="C26" s="181"/>
      <c r="D26" s="84"/>
      <c r="E26" s="84"/>
      <c r="F26" s="84"/>
      <c r="G26" s="84"/>
      <c r="H26" s="84">
        <v>1</v>
      </c>
      <c r="I26" s="84"/>
      <c r="J26" s="84"/>
      <c r="K26" s="84" t="s">
        <v>217</v>
      </c>
      <c r="L26" s="84"/>
      <c r="M26" s="83"/>
      <c r="O26" s="384"/>
    </row>
    <row r="27" spans="1:15" s="382" customFormat="1" ht="13.5" customHeight="1" x14ac:dyDescent="0.25">
      <c r="A27" s="384"/>
      <c r="B27" s="382">
        <v>4</v>
      </c>
      <c r="C27" s="181"/>
      <c r="D27" s="84">
        <v>1</v>
      </c>
      <c r="E27" s="84"/>
      <c r="F27" s="84"/>
      <c r="G27" s="84"/>
      <c r="H27" s="84"/>
      <c r="I27" s="84"/>
      <c r="J27" s="84"/>
      <c r="K27" s="84" t="s">
        <v>217</v>
      </c>
      <c r="L27" s="84"/>
      <c r="M27" s="83"/>
      <c r="O27" s="384"/>
    </row>
    <row r="28" spans="1:15" ht="13.5" customHeight="1" x14ac:dyDescent="0.25">
      <c r="A28" s="26"/>
      <c r="B28" s="1">
        <v>5</v>
      </c>
      <c r="C28" s="180">
        <v>1</v>
      </c>
      <c r="D28" s="175"/>
      <c r="E28" s="175"/>
      <c r="F28" s="175"/>
      <c r="G28" s="175"/>
      <c r="H28" s="175"/>
      <c r="I28" s="175"/>
      <c r="J28" s="175"/>
      <c r="K28" s="175" t="s">
        <v>503</v>
      </c>
      <c r="L28" s="28"/>
      <c r="M28" s="31"/>
      <c r="O28" s="26"/>
    </row>
    <row r="29" spans="1:15" s="382" customFormat="1" ht="13.5" customHeight="1" x14ac:dyDescent="0.25">
      <c r="A29" s="388"/>
      <c r="B29" s="382">
        <v>6</v>
      </c>
      <c r="C29" s="383"/>
      <c r="D29" s="176"/>
      <c r="E29" s="176">
        <v>1</v>
      </c>
      <c r="F29" s="176"/>
      <c r="G29" s="176"/>
      <c r="H29" s="176"/>
      <c r="I29" s="176"/>
      <c r="J29" s="176"/>
      <c r="K29" s="176" t="s">
        <v>217</v>
      </c>
      <c r="L29" s="176"/>
      <c r="M29" s="177"/>
      <c r="O29" s="388"/>
    </row>
    <row r="30" spans="1:15" s="382" customFormat="1" ht="13.5" customHeight="1" x14ac:dyDescent="0.25">
      <c r="B30" s="382">
        <v>7</v>
      </c>
      <c r="C30" s="181"/>
      <c r="D30" s="84"/>
      <c r="E30" s="84"/>
      <c r="F30" s="84"/>
      <c r="G30" s="84">
        <v>1</v>
      </c>
      <c r="H30" s="84"/>
      <c r="I30" s="84"/>
      <c r="J30" s="84"/>
      <c r="K30" s="84" t="s">
        <v>217</v>
      </c>
      <c r="L30" s="84"/>
      <c r="M30" s="83"/>
    </row>
    <row r="31" spans="1:15" ht="13.5" customHeight="1" x14ac:dyDescent="0.25">
      <c r="B31" s="1">
        <v>8</v>
      </c>
      <c r="C31" s="180"/>
      <c r="D31" s="175">
        <v>1</v>
      </c>
      <c r="E31" s="175"/>
      <c r="F31" s="175"/>
      <c r="G31" s="175"/>
      <c r="H31" s="175"/>
      <c r="I31" s="175"/>
      <c r="J31" s="175"/>
      <c r="K31" s="175" t="s">
        <v>503</v>
      </c>
      <c r="L31" s="28"/>
      <c r="M31" s="31"/>
    </row>
    <row r="32" spans="1:15" s="382" customFormat="1" ht="13.5" customHeight="1" x14ac:dyDescent="0.25">
      <c r="B32" s="382">
        <v>9</v>
      </c>
      <c r="C32" s="181"/>
      <c r="D32" s="84"/>
      <c r="E32" s="84"/>
      <c r="F32" s="84"/>
      <c r="G32" s="84"/>
      <c r="H32" s="84">
        <v>1</v>
      </c>
      <c r="I32" s="84"/>
      <c r="J32" s="84"/>
      <c r="K32" s="84" t="s">
        <v>217</v>
      </c>
      <c r="L32" s="84"/>
      <c r="M32" s="83"/>
    </row>
    <row r="33" spans="2:13" s="382" customFormat="1" ht="13.5" customHeight="1" x14ac:dyDescent="0.25">
      <c r="B33" s="382">
        <v>10</v>
      </c>
      <c r="C33" s="383">
        <v>1</v>
      </c>
      <c r="D33" s="176"/>
      <c r="E33" s="176"/>
      <c r="F33" s="176"/>
      <c r="G33" s="176"/>
      <c r="H33" s="176"/>
      <c r="I33" s="176"/>
      <c r="J33" s="176"/>
      <c r="K33" s="176" t="s">
        <v>217</v>
      </c>
      <c r="L33" s="176"/>
      <c r="M33" s="177"/>
    </row>
    <row r="34" spans="2:13" ht="13.5" customHeight="1" x14ac:dyDescent="0.25">
      <c r="B34" s="1">
        <v>11</v>
      </c>
      <c r="C34" s="180"/>
      <c r="D34" s="175"/>
      <c r="E34" s="175">
        <v>1</v>
      </c>
      <c r="F34" s="175"/>
      <c r="G34" s="175"/>
      <c r="H34" s="175"/>
      <c r="I34" s="175"/>
      <c r="J34" s="175"/>
      <c r="K34" s="175" t="s">
        <v>503</v>
      </c>
      <c r="L34" s="28"/>
      <c r="M34" s="31"/>
    </row>
    <row r="35" spans="2:13" x14ac:dyDescent="0.25">
      <c r="B35" s="1">
        <v>12</v>
      </c>
      <c r="C35" s="180"/>
      <c r="D35" s="175">
        <v>1</v>
      </c>
      <c r="E35" s="175"/>
      <c r="F35" s="175"/>
      <c r="G35" s="175"/>
      <c r="H35" s="175"/>
      <c r="I35" s="175"/>
      <c r="J35" s="175"/>
      <c r="K35" s="175" t="s">
        <v>503</v>
      </c>
      <c r="L35" s="28"/>
      <c r="M35" s="31"/>
    </row>
    <row r="36" spans="2:13" x14ac:dyDescent="0.25">
      <c r="B36" s="1">
        <v>13</v>
      </c>
      <c r="C36" s="180"/>
      <c r="D36" s="175"/>
      <c r="E36" s="175">
        <v>1</v>
      </c>
      <c r="F36" s="175"/>
      <c r="G36" s="175"/>
      <c r="H36" s="175"/>
      <c r="I36" s="175"/>
      <c r="J36" s="175"/>
      <c r="K36" s="175" t="s">
        <v>503</v>
      </c>
      <c r="L36" s="28"/>
      <c r="M36" s="31"/>
    </row>
    <row r="37" spans="2:13" s="382" customFormat="1" x14ac:dyDescent="0.25">
      <c r="B37" s="382">
        <v>14</v>
      </c>
      <c r="C37" s="181"/>
      <c r="D37" s="84">
        <v>1</v>
      </c>
      <c r="E37" s="84"/>
      <c r="F37" s="84"/>
      <c r="G37" s="84"/>
      <c r="H37" s="84"/>
      <c r="I37" s="84"/>
      <c r="J37" s="84"/>
      <c r="K37" s="84" t="s">
        <v>217</v>
      </c>
      <c r="L37" s="84"/>
      <c r="M37" s="83"/>
    </row>
    <row r="38" spans="2:13" x14ac:dyDescent="0.25">
      <c r="B38" s="1">
        <v>15</v>
      </c>
      <c r="C38" s="180">
        <v>1</v>
      </c>
      <c r="D38" s="175"/>
      <c r="E38" s="175"/>
      <c r="F38" s="175"/>
      <c r="G38" s="175"/>
      <c r="H38" s="175"/>
      <c r="I38" s="175"/>
      <c r="J38" s="175"/>
      <c r="K38" s="175" t="s">
        <v>503</v>
      </c>
      <c r="L38" s="28"/>
      <c r="M38" s="31"/>
    </row>
    <row r="39" spans="2:13" x14ac:dyDescent="0.25">
      <c r="B39" s="1">
        <v>16</v>
      </c>
      <c r="C39" s="180">
        <v>1</v>
      </c>
      <c r="D39" s="175"/>
      <c r="E39" s="175"/>
      <c r="F39" s="175"/>
      <c r="G39" s="175"/>
      <c r="H39" s="175"/>
      <c r="I39" s="175"/>
      <c r="J39" s="175"/>
      <c r="K39" s="175" t="s">
        <v>503</v>
      </c>
      <c r="L39" s="28"/>
      <c r="M39" s="31"/>
    </row>
    <row r="40" spans="2:13" x14ac:dyDescent="0.25">
      <c r="B40" s="1">
        <v>17</v>
      </c>
      <c r="C40" s="180"/>
      <c r="D40" s="175">
        <v>1</v>
      </c>
      <c r="E40" s="175"/>
      <c r="F40" s="175"/>
      <c r="G40" s="175"/>
      <c r="H40" s="175"/>
      <c r="I40" s="175"/>
      <c r="J40" s="175"/>
      <c r="K40" s="175" t="s">
        <v>503</v>
      </c>
      <c r="L40" s="28"/>
      <c r="M40" s="31"/>
    </row>
    <row r="41" spans="2:13" s="382" customFormat="1" x14ac:dyDescent="0.25">
      <c r="B41" s="382">
        <v>18</v>
      </c>
      <c r="C41" s="181">
        <v>1</v>
      </c>
      <c r="D41" s="84"/>
      <c r="E41" s="84"/>
      <c r="F41" s="84"/>
      <c r="G41" s="84"/>
      <c r="H41" s="84"/>
      <c r="I41" s="84"/>
      <c r="J41" s="84"/>
      <c r="K41" s="84" t="s">
        <v>217</v>
      </c>
      <c r="L41" s="84"/>
      <c r="M41" s="83"/>
    </row>
    <row r="42" spans="2:13" s="382" customFormat="1" x14ac:dyDescent="0.25">
      <c r="B42" s="382">
        <v>19</v>
      </c>
      <c r="C42" s="181">
        <v>1</v>
      </c>
      <c r="D42" s="84"/>
      <c r="E42" s="84"/>
      <c r="F42" s="84"/>
      <c r="G42" s="84"/>
      <c r="H42" s="84"/>
      <c r="I42" s="84"/>
      <c r="J42" s="84"/>
      <c r="K42" s="84" t="s">
        <v>217</v>
      </c>
      <c r="L42" s="84"/>
      <c r="M42" s="83"/>
    </row>
    <row r="43" spans="2:13" s="382" customFormat="1" x14ac:dyDescent="0.25">
      <c r="B43" s="382">
        <v>20</v>
      </c>
      <c r="C43" s="181">
        <v>1</v>
      </c>
      <c r="D43" s="84"/>
      <c r="E43" s="84"/>
      <c r="F43" s="84"/>
      <c r="G43" s="84"/>
      <c r="H43" s="84"/>
      <c r="I43" s="84"/>
      <c r="J43" s="84"/>
      <c r="K43" s="84" t="s">
        <v>217</v>
      </c>
      <c r="L43" s="84"/>
      <c r="M43" s="83"/>
    </row>
    <row r="44" spans="2:13" x14ac:dyDescent="0.25">
      <c r="B44" s="1">
        <f>SUM(C44:J44)</f>
        <v>12</v>
      </c>
      <c r="C44" s="1">
        <f>SUM(C41:C43,C37,C32:C33,C29:C30,C24:C27)</f>
        <v>4</v>
      </c>
      <c r="D44" s="1">
        <f t="shared" ref="D44:H44" si="1">SUM(D41:D43,D37,D32:D33,D29:D30,D24:D27)</f>
        <v>4</v>
      </c>
      <c r="E44" s="1">
        <f t="shared" si="1"/>
        <v>1</v>
      </c>
      <c r="F44" s="1">
        <f t="shared" si="1"/>
        <v>0</v>
      </c>
      <c r="G44" s="1">
        <f t="shared" si="1"/>
        <v>1</v>
      </c>
      <c r="H44" s="1">
        <f t="shared" si="1"/>
        <v>2</v>
      </c>
      <c r="K44" s="389" t="s">
        <v>314</v>
      </c>
    </row>
    <row r="45" spans="2:13" x14ac:dyDescent="0.25">
      <c r="B45" s="1">
        <f>SUM(C45:J45)</f>
        <v>8</v>
      </c>
      <c r="C45" s="1">
        <f>SUM(C38:C40,C34:C36,C31,C28)</f>
        <v>3</v>
      </c>
      <c r="D45" s="1">
        <f t="shared" ref="D45:H45" si="2">SUM(D38:D40,D34:D36,D31,D28)</f>
        <v>3</v>
      </c>
      <c r="E45" s="1">
        <f t="shared" si="2"/>
        <v>2</v>
      </c>
      <c r="F45" s="1">
        <f t="shared" si="2"/>
        <v>0</v>
      </c>
      <c r="G45" s="1">
        <f t="shared" si="2"/>
        <v>0</v>
      </c>
      <c r="H45" s="1">
        <f t="shared" si="2"/>
        <v>0</v>
      </c>
      <c r="K45" s="32" t="s">
        <v>315</v>
      </c>
    </row>
  </sheetData>
  <mergeCells count="11">
    <mergeCell ref="A3:O3"/>
    <mergeCell ref="A1:O1"/>
    <mergeCell ref="A11:B11"/>
    <mergeCell ref="J5:J6"/>
    <mergeCell ref="K5:K6"/>
    <mergeCell ref="A5:A6"/>
    <mergeCell ref="B5:B6"/>
    <mergeCell ref="H5:H6"/>
    <mergeCell ref="I5:I6"/>
    <mergeCell ref="C5:G5"/>
    <mergeCell ref="A8:O8"/>
  </mergeCells>
  <pageMargins left="0.25" right="0.25" top="0.75" bottom="0.75" header="0.3" footer="0.3"/>
  <pageSetup paperSize="9" scale="92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0"/>
  <sheetViews>
    <sheetView workbookViewId="0">
      <selection activeCell="J32" sqref="J32"/>
    </sheetView>
  </sheetViews>
  <sheetFormatPr defaultRowHeight="15" x14ac:dyDescent="0.25"/>
  <cols>
    <col min="1" max="1" width="9.140625" style="2"/>
    <col min="2" max="2" width="13.42578125" style="2" customWidth="1"/>
    <col min="3" max="3" width="53.140625" style="2" customWidth="1"/>
    <col min="4" max="4" width="13.140625" style="2" customWidth="1"/>
    <col min="5" max="5" width="15.28515625" style="2" customWidth="1"/>
    <col min="6" max="257" width="9.140625" style="2"/>
    <col min="258" max="258" width="13.42578125" style="2" customWidth="1"/>
    <col min="259" max="259" width="53.140625" style="2" customWidth="1"/>
    <col min="260" max="260" width="13.140625" style="2" customWidth="1"/>
    <col min="261" max="261" width="15.28515625" style="2" customWidth="1"/>
    <col min="262" max="513" width="9.140625" style="2"/>
    <col min="514" max="514" width="13.42578125" style="2" customWidth="1"/>
    <col min="515" max="515" width="53.140625" style="2" customWidth="1"/>
    <col min="516" max="516" width="13.140625" style="2" customWidth="1"/>
    <col min="517" max="517" width="15.28515625" style="2" customWidth="1"/>
    <col min="518" max="769" width="9.140625" style="2"/>
    <col min="770" max="770" width="13.42578125" style="2" customWidth="1"/>
    <col min="771" max="771" width="53.140625" style="2" customWidth="1"/>
    <col min="772" max="772" width="13.140625" style="2" customWidth="1"/>
    <col min="773" max="773" width="15.28515625" style="2" customWidth="1"/>
    <col min="774" max="1025" width="9.140625" style="2"/>
    <col min="1026" max="1026" width="13.42578125" style="2" customWidth="1"/>
    <col min="1027" max="1027" width="53.140625" style="2" customWidth="1"/>
    <col min="1028" max="1028" width="13.140625" style="2" customWidth="1"/>
    <col min="1029" max="1029" width="15.28515625" style="2" customWidth="1"/>
    <col min="1030" max="1281" width="9.140625" style="2"/>
    <col min="1282" max="1282" width="13.42578125" style="2" customWidth="1"/>
    <col min="1283" max="1283" width="53.140625" style="2" customWidth="1"/>
    <col min="1284" max="1284" width="13.140625" style="2" customWidth="1"/>
    <col min="1285" max="1285" width="15.28515625" style="2" customWidth="1"/>
    <col min="1286" max="1537" width="9.140625" style="2"/>
    <col min="1538" max="1538" width="13.42578125" style="2" customWidth="1"/>
    <col min="1539" max="1539" width="53.140625" style="2" customWidth="1"/>
    <col min="1540" max="1540" width="13.140625" style="2" customWidth="1"/>
    <col min="1541" max="1541" width="15.28515625" style="2" customWidth="1"/>
    <col min="1542" max="1793" width="9.140625" style="2"/>
    <col min="1794" max="1794" width="13.42578125" style="2" customWidth="1"/>
    <col min="1795" max="1795" width="53.140625" style="2" customWidth="1"/>
    <col min="1796" max="1796" width="13.140625" style="2" customWidth="1"/>
    <col min="1797" max="1797" width="15.28515625" style="2" customWidth="1"/>
    <col min="1798" max="2049" width="9.140625" style="2"/>
    <col min="2050" max="2050" width="13.42578125" style="2" customWidth="1"/>
    <col min="2051" max="2051" width="53.140625" style="2" customWidth="1"/>
    <col min="2052" max="2052" width="13.140625" style="2" customWidth="1"/>
    <col min="2053" max="2053" width="15.28515625" style="2" customWidth="1"/>
    <col min="2054" max="2305" width="9.140625" style="2"/>
    <col min="2306" max="2306" width="13.42578125" style="2" customWidth="1"/>
    <col min="2307" max="2307" width="53.140625" style="2" customWidth="1"/>
    <col min="2308" max="2308" width="13.140625" style="2" customWidth="1"/>
    <col min="2309" max="2309" width="15.28515625" style="2" customWidth="1"/>
    <col min="2310" max="2561" width="9.140625" style="2"/>
    <col min="2562" max="2562" width="13.42578125" style="2" customWidth="1"/>
    <col min="2563" max="2563" width="53.140625" style="2" customWidth="1"/>
    <col min="2564" max="2564" width="13.140625" style="2" customWidth="1"/>
    <col min="2565" max="2565" width="15.28515625" style="2" customWidth="1"/>
    <col min="2566" max="2817" width="9.140625" style="2"/>
    <col min="2818" max="2818" width="13.42578125" style="2" customWidth="1"/>
    <col min="2819" max="2819" width="53.140625" style="2" customWidth="1"/>
    <col min="2820" max="2820" width="13.140625" style="2" customWidth="1"/>
    <col min="2821" max="2821" width="15.28515625" style="2" customWidth="1"/>
    <col min="2822" max="3073" width="9.140625" style="2"/>
    <col min="3074" max="3074" width="13.42578125" style="2" customWidth="1"/>
    <col min="3075" max="3075" width="53.140625" style="2" customWidth="1"/>
    <col min="3076" max="3076" width="13.140625" style="2" customWidth="1"/>
    <col min="3077" max="3077" width="15.28515625" style="2" customWidth="1"/>
    <col min="3078" max="3329" width="9.140625" style="2"/>
    <col min="3330" max="3330" width="13.42578125" style="2" customWidth="1"/>
    <col min="3331" max="3331" width="53.140625" style="2" customWidth="1"/>
    <col min="3332" max="3332" width="13.140625" style="2" customWidth="1"/>
    <col min="3333" max="3333" width="15.28515625" style="2" customWidth="1"/>
    <col min="3334" max="3585" width="9.140625" style="2"/>
    <col min="3586" max="3586" width="13.42578125" style="2" customWidth="1"/>
    <col min="3587" max="3587" width="53.140625" style="2" customWidth="1"/>
    <col min="3588" max="3588" width="13.140625" style="2" customWidth="1"/>
    <col min="3589" max="3589" width="15.28515625" style="2" customWidth="1"/>
    <col min="3590" max="3841" width="9.140625" style="2"/>
    <col min="3842" max="3842" width="13.42578125" style="2" customWidth="1"/>
    <col min="3843" max="3843" width="53.140625" style="2" customWidth="1"/>
    <col min="3844" max="3844" width="13.140625" style="2" customWidth="1"/>
    <col min="3845" max="3845" width="15.28515625" style="2" customWidth="1"/>
    <col min="3846" max="4097" width="9.140625" style="2"/>
    <col min="4098" max="4098" width="13.42578125" style="2" customWidth="1"/>
    <col min="4099" max="4099" width="53.140625" style="2" customWidth="1"/>
    <col min="4100" max="4100" width="13.140625" style="2" customWidth="1"/>
    <col min="4101" max="4101" width="15.28515625" style="2" customWidth="1"/>
    <col min="4102" max="4353" width="9.140625" style="2"/>
    <col min="4354" max="4354" width="13.42578125" style="2" customWidth="1"/>
    <col min="4355" max="4355" width="53.140625" style="2" customWidth="1"/>
    <col min="4356" max="4356" width="13.140625" style="2" customWidth="1"/>
    <col min="4357" max="4357" width="15.28515625" style="2" customWidth="1"/>
    <col min="4358" max="4609" width="9.140625" style="2"/>
    <col min="4610" max="4610" width="13.42578125" style="2" customWidth="1"/>
    <col min="4611" max="4611" width="53.140625" style="2" customWidth="1"/>
    <col min="4612" max="4612" width="13.140625" style="2" customWidth="1"/>
    <col min="4613" max="4613" width="15.28515625" style="2" customWidth="1"/>
    <col min="4614" max="4865" width="9.140625" style="2"/>
    <col min="4866" max="4866" width="13.42578125" style="2" customWidth="1"/>
    <col min="4867" max="4867" width="53.140625" style="2" customWidth="1"/>
    <col min="4868" max="4868" width="13.140625" style="2" customWidth="1"/>
    <col min="4869" max="4869" width="15.28515625" style="2" customWidth="1"/>
    <col min="4870" max="5121" width="9.140625" style="2"/>
    <col min="5122" max="5122" width="13.42578125" style="2" customWidth="1"/>
    <col min="5123" max="5123" width="53.140625" style="2" customWidth="1"/>
    <col min="5124" max="5124" width="13.140625" style="2" customWidth="1"/>
    <col min="5125" max="5125" width="15.28515625" style="2" customWidth="1"/>
    <col min="5126" max="5377" width="9.140625" style="2"/>
    <col min="5378" max="5378" width="13.42578125" style="2" customWidth="1"/>
    <col min="5379" max="5379" width="53.140625" style="2" customWidth="1"/>
    <col min="5380" max="5380" width="13.140625" style="2" customWidth="1"/>
    <col min="5381" max="5381" width="15.28515625" style="2" customWidth="1"/>
    <col min="5382" max="5633" width="9.140625" style="2"/>
    <col min="5634" max="5634" width="13.42578125" style="2" customWidth="1"/>
    <col min="5635" max="5635" width="53.140625" style="2" customWidth="1"/>
    <col min="5636" max="5636" width="13.140625" style="2" customWidth="1"/>
    <col min="5637" max="5637" width="15.28515625" style="2" customWidth="1"/>
    <col min="5638" max="5889" width="9.140625" style="2"/>
    <col min="5890" max="5890" width="13.42578125" style="2" customWidth="1"/>
    <col min="5891" max="5891" width="53.140625" style="2" customWidth="1"/>
    <col min="5892" max="5892" width="13.140625" style="2" customWidth="1"/>
    <col min="5893" max="5893" width="15.28515625" style="2" customWidth="1"/>
    <col min="5894" max="6145" width="9.140625" style="2"/>
    <col min="6146" max="6146" width="13.42578125" style="2" customWidth="1"/>
    <col min="6147" max="6147" width="53.140625" style="2" customWidth="1"/>
    <col min="6148" max="6148" width="13.140625" style="2" customWidth="1"/>
    <col min="6149" max="6149" width="15.28515625" style="2" customWidth="1"/>
    <col min="6150" max="6401" width="9.140625" style="2"/>
    <col min="6402" max="6402" width="13.42578125" style="2" customWidth="1"/>
    <col min="6403" max="6403" width="53.140625" style="2" customWidth="1"/>
    <col min="6404" max="6404" width="13.140625" style="2" customWidth="1"/>
    <col min="6405" max="6405" width="15.28515625" style="2" customWidth="1"/>
    <col min="6406" max="6657" width="9.140625" style="2"/>
    <col min="6658" max="6658" width="13.42578125" style="2" customWidth="1"/>
    <col min="6659" max="6659" width="53.140625" style="2" customWidth="1"/>
    <col min="6660" max="6660" width="13.140625" style="2" customWidth="1"/>
    <col min="6661" max="6661" width="15.28515625" style="2" customWidth="1"/>
    <col min="6662" max="6913" width="9.140625" style="2"/>
    <col min="6914" max="6914" width="13.42578125" style="2" customWidth="1"/>
    <col min="6915" max="6915" width="53.140625" style="2" customWidth="1"/>
    <col min="6916" max="6916" width="13.140625" style="2" customWidth="1"/>
    <col min="6917" max="6917" width="15.28515625" style="2" customWidth="1"/>
    <col min="6918" max="7169" width="9.140625" style="2"/>
    <col min="7170" max="7170" width="13.42578125" style="2" customWidth="1"/>
    <col min="7171" max="7171" width="53.140625" style="2" customWidth="1"/>
    <col min="7172" max="7172" width="13.140625" style="2" customWidth="1"/>
    <col min="7173" max="7173" width="15.28515625" style="2" customWidth="1"/>
    <col min="7174" max="7425" width="9.140625" style="2"/>
    <col min="7426" max="7426" width="13.42578125" style="2" customWidth="1"/>
    <col min="7427" max="7427" width="53.140625" style="2" customWidth="1"/>
    <col min="7428" max="7428" width="13.140625" style="2" customWidth="1"/>
    <col min="7429" max="7429" width="15.28515625" style="2" customWidth="1"/>
    <col min="7430" max="7681" width="9.140625" style="2"/>
    <col min="7682" max="7682" width="13.42578125" style="2" customWidth="1"/>
    <col min="7683" max="7683" width="53.140625" style="2" customWidth="1"/>
    <col min="7684" max="7684" width="13.140625" style="2" customWidth="1"/>
    <col min="7685" max="7685" width="15.28515625" style="2" customWidth="1"/>
    <col min="7686" max="7937" width="9.140625" style="2"/>
    <col min="7938" max="7938" width="13.42578125" style="2" customWidth="1"/>
    <col min="7939" max="7939" width="53.140625" style="2" customWidth="1"/>
    <col min="7940" max="7940" width="13.140625" style="2" customWidth="1"/>
    <col min="7941" max="7941" width="15.28515625" style="2" customWidth="1"/>
    <col min="7942" max="8193" width="9.140625" style="2"/>
    <col min="8194" max="8194" width="13.42578125" style="2" customWidth="1"/>
    <col min="8195" max="8195" width="53.140625" style="2" customWidth="1"/>
    <col min="8196" max="8196" width="13.140625" style="2" customWidth="1"/>
    <col min="8197" max="8197" width="15.28515625" style="2" customWidth="1"/>
    <col min="8198" max="8449" width="9.140625" style="2"/>
    <col min="8450" max="8450" width="13.42578125" style="2" customWidth="1"/>
    <col min="8451" max="8451" width="53.140625" style="2" customWidth="1"/>
    <col min="8452" max="8452" width="13.140625" style="2" customWidth="1"/>
    <col min="8453" max="8453" width="15.28515625" style="2" customWidth="1"/>
    <col min="8454" max="8705" width="9.140625" style="2"/>
    <col min="8706" max="8706" width="13.42578125" style="2" customWidth="1"/>
    <col min="8707" max="8707" width="53.140625" style="2" customWidth="1"/>
    <col min="8708" max="8708" width="13.140625" style="2" customWidth="1"/>
    <col min="8709" max="8709" width="15.28515625" style="2" customWidth="1"/>
    <col min="8710" max="8961" width="9.140625" style="2"/>
    <col min="8962" max="8962" width="13.42578125" style="2" customWidth="1"/>
    <col min="8963" max="8963" width="53.140625" style="2" customWidth="1"/>
    <col min="8964" max="8964" width="13.140625" style="2" customWidth="1"/>
    <col min="8965" max="8965" width="15.28515625" style="2" customWidth="1"/>
    <col min="8966" max="9217" width="9.140625" style="2"/>
    <col min="9218" max="9218" width="13.42578125" style="2" customWidth="1"/>
    <col min="9219" max="9219" width="53.140625" style="2" customWidth="1"/>
    <col min="9220" max="9220" width="13.140625" style="2" customWidth="1"/>
    <col min="9221" max="9221" width="15.28515625" style="2" customWidth="1"/>
    <col min="9222" max="9473" width="9.140625" style="2"/>
    <col min="9474" max="9474" width="13.42578125" style="2" customWidth="1"/>
    <col min="9475" max="9475" width="53.140625" style="2" customWidth="1"/>
    <col min="9476" max="9476" width="13.140625" style="2" customWidth="1"/>
    <col min="9477" max="9477" width="15.28515625" style="2" customWidth="1"/>
    <col min="9478" max="9729" width="9.140625" style="2"/>
    <col min="9730" max="9730" width="13.42578125" style="2" customWidth="1"/>
    <col min="9731" max="9731" width="53.140625" style="2" customWidth="1"/>
    <col min="9732" max="9732" width="13.140625" style="2" customWidth="1"/>
    <col min="9733" max="9733" width="15.28515625" style="2" customWidth="1"/>
    <col min="9734" max="9985" width="9.140625" style="2"/>
    <col min="9986" max="9986" width="13.42578125" style="2" customWidth="1"/>
    <col min="9987" max="9987" width="53.140625" style="2" customWidth="1"/>
    <col min="9988" max="9988" width="13.140625" style="2" customWidth="1"/>
    <col min="9989" max="9989" width="15.28515625" style="2" customWidth="1"/>
    <col min="9990" max="10241" width="9.140625" style="2"/>
    <col min="10242" max="10242" width="13.42578125" style="2" customWidth="1"/>
    <col min="10243" max="10243" width="53.140625" style="2" customWidth="1"/>
    <col min="10244" max="10244" width="13.140625" style="2" customWidth="1"/>
    <col min="10245" max="10245" width="15.28515625" style="2" customWidth="1"/>
    <col min="10246" max="10497" width="9.140625" style="2"/>
    <col min="10498" max="10498" width="13.42578125" style="2" customWidth="1"/>
    <col min="10499" max="10499" width="53.140625" style="2" customWidth="1"/>
    <col min="10500" max="10500" width="13.140625" style="2" customWidth="1"/>
    <col min="10501" max="10501" width="15.28515625" style="2" customWidth="1"/>
    <col min="10502" max="10753" width="9.140625" style="2"/>
    <col min="10754" max="10754" width="13.42578125" style="2" customWidth="1"/>
    <col min="10755" max="10755" width="53.140625" style="2" customWidth="1"/>
    <col min="10756" max="10756" width="13.140625" style="2" customWidth="1"/>
    <col min="10757" max="10757" width="15.28515625" style="2" customWidth="1"/>
    <col min="10758" max="11009" width="9.140625" style="2"/>
    <col min="11010" max="11010" width="13.42578125" style="2" customWidth="1"/>
    <col min="11011" max="11011" width="53.140625" style="2" customWidth="1"/>
    <col min="11012" max="11012" width="13.140625" style="2" customWidth="1"/>
    <col min="11013" max="11013" width="15.28515625" style="2" customWidth="1"/>
    <col min="11014" max="11265" width="9.140625" style="2"/>
    <col min="11266" max="11266" width="13.42578125" style="2" customWidth="1"/>
    <col min="11267" max="11267" width="53.140625" style="2" customWidth="1"/>
    <col min="11268" max="11268" width="13.140625" style="2" customWidth="1"/>
    <col min="11269" max="11269" width="15.28515625" style="2" customWidth="1"/>
    <col min="11270" max="11521" width="9.140625" style="2"/>
    <col min="11522" max="11522" width="13.42578125" style="2" customWidth="1"/>
    <col min="11523" max="11523" width="53.140625" style="2" customWidth="1"/>
    <col min="11524" max="11524" width="13.140625" style="2" customWidth="1"/>
    <col min="11525" max="11525" width="15.28515625" style="2" customWidth="1"/>
    <col min="11526" max="11777" width="9.140625" style="2"/>
    <col min="11778" max="11778" width="13.42578125" style="2" customWidth="1"/>
    <col min="11779" max="11779" width="53.140625" style="2" customWidth="1"/>
    <col min="11780" max="11780" width="13.140625" style="2" customWidth="1"/>
    <col min="11781" max="11781" width="15.28515625" style="2" customWidth="1"/>
    <col min="11782" max="12033" width="9.140625" style="2"/>
    <col min="12034" max="12034" width="13.42578125" style="2" customWidth="1"/>
    <col min="12035" max="12035" width="53.140625" style="2" customWidth="1"/>
    <col min="12036" max="12036" width="13.140625" style="2" customWidth="1"/>
    <col min="12037" max="12037" width="15.28515625" style="2" customWidth="1"/>
    <col min="12038" max="12289" width="9.140625" style="2"/>
    <col min="12290" max="12290" width="13.42578125" style="2" customWidth="1"/>
    <col min="12291" max="12291" width="53.140625" style="2" customWidth="1"/>
    <col min="12292" max="12292" width="13.140625" style="2" customWidth="1"/>
    <col min="12293" max="12293" width="15.28515625" style="2" customWidth="1"/>
    <col min="12294" max="12545" width="9.140625" style="2"/>
    <col min="12546" max="12546" width="13.42578125" style="2" customWidth="1"/>
    <col min="12547" max="12547" width="53.140625" style="2" customWidth="1"/>
    <col min="12548" max="12548" width="13.140625" style="2" customWidth="1"/>
    <col min="12549" max="12549" width="15.28515625" style="2" customWidth="1"/>
    <col min="12550" max="12801" width="9.140625" style="2"/>
    <col min="12802" max="12802" width="13.42578125" style="2" customWidth="1"/>
    <col min="12803" max="12803" width="53.140625" style="2" customWidth="1"/>
    <col min="12804" max="12804" width="13.140625" style="2" customWidth="1"/>
    <col min="12805" max="12805" width="15.28515625" style="2" customWidth="1"/>
    <col min="12806" max="13057" width="9.140625" style="2"/>
    <col min="13058" max="13058" width="13.42578125" style="2" customWidth="1"/>
    <col min="13059" max="13059" width="53.140625" style="2" customWidth="1"/>
    <col min="13060" max="13060" width="13.140625" style="2" customWidth="1"/>
    <col min="13061" max="13061" width="15.28515625" style="2" customWidth="1"/>
    <col min="13062" max="13313" width="9.140625" style="2"/>
    <col min="13314" max="13314" width="13.42578125" style="2" customWidth="1"/>
    <col min="13315" max="13315" width="53.140625" style="2" customWidth="1"/>
    <col min="13316" max="13316" width="13.140625" style="2" customWidth="1"/>
    <col min="13317" max="13317" width="15.28515625" style="2" customWidth="1"/>
    <col min="13318" max="13569" width="9.140625" style="2"/>
    <col min="13570" max="13570" width="13.42578125" style="2" customWidth="1"/>
    <col min="13571" max="13571" width="53.140625" style="2" customWidth="1"/>
    <col min="13572" max="13572" width="13.140625" style="2" customWidth="1"/>
    <col min="13573" max="13573" width="15.28515625" style="2" customWidth="1"/>
    <col min="13574" max="13825" width="9.140625" style="2"/>
    <col min="13826" max="13826" width="13.42578125" style="2" customWidth="1"/>
    <col min="13827" max="13827" width="53.140625" style="2" customWidth="1"/>
    <col min="13828" max="13828" width="13.140625" style="2" customWidth="1"/>
    <col min="13829" max="13829" width="15.28515625" style="2" customWidth="1"/>
    <col min="13830" max="14081" width="9.140625" style="2"/>
    <col min="14082" max="14082" width="13.42578125" style="2" customWidth="1"/>
    <col min="14083" max="14083" width="53.140625" style="2" customWidth="1"/>
    <col min="14084" max="14084" width="13.140625" style="2" customWidth="1"/>
    <col min="14085" max="14085" width="15.28515625" style="2" customWidth="1"/>
    <col min="14086" max="14337" width="9.140625" style="2"/>
    <col min="14338" max="14338" width="13.42578125" style="2" customWidth="1"/>
    <col min="14339" max="14339" width="53.140625" style="2" customWidth="1"/>
    <col min="14340" max="14340" width="13.140625" style="2" customWidth="1"/>
    <col min="14341" max="14341" width="15.28515625" style="2" customWidth="1"/>
    <col min="14342" max="14593" width="9.140625" style="2"/>
    <col min="14594" max="14594" width="13.42578125" style="2" customWidth="1"/>
    <col min="14595" max="14595" width="53.140625" style="2" customWidth="1"/>
    <col min="14596" max="14596" width="13.140625" style="2" customWidth="1"/>
    <col min="14597" max="14597" width="15.28515625" style="2" customWidth="1"/>
    <col min="14598" max="14849" width="9.140625" style="2"/>
    <col min="14850" max="14850" width="13.42578125" style="2" customWidth="1"/>
    <col min="14851" max="14851" width="53.140625" style="2" customWidth="1"/>
    <col min="14852" max="14852" width="13.140625" style="2" customWidth="1"/>
    <col min="14853" max="14853" width="15.28515625" style="2" customWidth="1"/>
    <col min="14854" max="15105" width="9.140625" style="2"/>
    <col min="15106" max="15106" width="13.42578125" style="2" customWidth="1"/>
    <col min="15107" max="15107" width="53.140625" style="2" customWidth="1"/>
    <col min="15108" max="15108" width="13.140625" style="2" customWidth="1"/>
    <col min="15109" max="15109" width="15.28515625" style="2" customWidth="1"/>
    <col min="15110" max="15361" width="9.140625" style="2"/>
    <col min="15362" max="15362" width="13.42578125" style="2" customWidth="1"/>
    <col min="15363" max="15363" width="53.140625" style="2" customWidth="1"/>
    <col min="15364" max="15364" width="13.140625" style="2" customWidth="1"/>
    <col min="15365" max="15365" width="15.28515625" style="2" customWidth="1"/>
    <col min="15366" max="15617" width="9.140625" style="2"/>
    <col min="15618" max="15618" width="13.42578125" style="2" customWidth="1"/>
    <col min="15619" max="15619" width="53.140625" style="2" customWidth="1"/>
    <col min="15620" max="15620" width="13.140625" style="2" customWidth="1"/>
    <col min="15621" max="15621" width="15.28515625" style="2" customWidth="1"/>
    <col min="15622" max="15873" width="9.140625" style="2"/>
    <col min="15874" max="15874" width="13.42578125" style="2" customWidth="1"/>
    <col min="15875" max="15875" width="53.140625" style="2" customWidth="1"/>
    <col min="15876" max="15876" width="13.140625" style="2" customWidth="1"/>
    <col min="15877" max="15877" width="15.28515625" style="2" customWidth="1"/>
    <col min="15878" max="16129" width="9.140625" style="2"/>
    <col min="16130" max="16130" width="13.42578125" style="2" customWidth="1"/>
    <col min="16131" max="16131" width="53.140625" style="2" customWidth="1"/>
    <col min="16132" max="16132" width="13.140625" style="2" customWidth="1"/>
    <col min="16133" max="16133" width="15.28515625" style="2" customWidth="1"/>
    <col min="16134" max="16384" width="9.140625" style="2"/>
  </cols>
  <sheetData>
    <row r="1" spans="1:13" ht="15.75" x14ac:dyDescent="0.25">
      <c r="A1" s="578" t="s">
        <v>398</v>
      </c>
      <c r="B1" s="578"/>
      <c r="C1" s="578"/>
      <c r="D1" s="578"/>
      <c r="E1" s="578"/>
      <c r="F1" s="125"/>
      <c r="G1" s="125"/>
      <c r="H1" s="125"/>
      <c r="I1" s="125"/>
      <c r="J1" s="125"/>
      <c r="K1" s="125"/>
      <c r="L1" s="125"/>
      <c r="M1" s="125"/>
    </row>
    <row r="2" spans="1:13" ht="16.5" thickBot="1" x14ac:dyDescent="0.3">
      <c r="A2" s="595" t="s">
        <v>121</v>
      </c>
      <c r="B2" s="595"/>
      <c r="C2" s="595"/>
      <c r="D2" s="595"/>
      <c r="E2" s="595"/>
      <c r="F2" s="124"/>
      <c r="G2" s="124"/>
      <c r="H2" s="124"/>
      <c r="I2" s="124"/>
      <c r="J2" s="124"/>
      <c r="K2" s="124"/>
      <c r="L2" s="124"/>
      <c r="M2" s="124"/>
    </row>
    <row r="3" spans="1:13" ht="15.75" thickBot="1" x14ac:dyDescent="0.3">
      <c r="A3" s="300" t="s">
        <v>28</v>
      </c>
      <c r="B3" s="301" t="s">
        <v>6</v>
      </c>
      <c r="C3" s="302" t="s">
        <v>118</v>
      </c>
      <c r="D3" s="301" t="s">
        <v>119</v>
      </c>
      <c r="E3" s="303" t="s">
        <v>120</v>
      </c>
    </row>
    <row r="4" spans="1:13" ht="15.75" thickBot="1" x14ac:dyDescent="0.3">
      <c r="A4" s="596" t="s">
        <v>406</v>
      </c>
      <c r="B4" s="597"/>
      <c r="C4" s="597"/>
      <c r="D4" s="597"/>
      <c r="E4" s="598"/>
    </row>
    <row r="5" spans="1:13" x14ac:dyDescent="0.25">
      <c r="A5" s="397">
        <v>1</v>
      </c>
      <c r="B5" s="398" t="s">
        <v>334</v>
      </c>
      <c r="C5" s="399" t="s">
        <v>348</v>
      </c>
      <c r="D5" s="400" t="s">
        <v>123</v>
      </c>
      <c r="E5" s="401">
        <v>8.14</v>
      </c>
    </row>
    <row r="6" spans="1:13" x14ac:dyDescent="0.25">
      <c r="A6" s="402">
        <v>2</v>
      </c>
      <c r="B6" s="395" t="s">
        <v>518</v>
      </c>
      <c r="C6" s="396" t="s">
        <v>517</v>
      </c>
      <c r="D6" s="394" t="s">
        <v>123</v>
      </c>
      <c r="E6" s="403">
        <v>2</v>
      </c>
    </row>
    <row r="7" spans="1:13" x14ac:dyDescent="0.25">
      <c r="A7" s="402">
        <v>3</v>
      </c>
      <c r="B7" s="395" t="s">
        <v>520</v>
      </c>
      <c r="C7" s="396" t="s">
        <v>519</v>
      </c>
      <c r="D7" s="394" t="s">
        <v>123</v>
      </c>
      <c r="E7" s="403">
        <v>1</v>
      </c>
    </row>
    <row r="8" spans="1:13" x14ac:dyDescent="0.25">
      <c r="A8" s="402">
        <v>4</v>
      </c>
      <c r="B8" s="395" t="s">
        <v>522</v>
      </c>
      <c r="C8" s="396" t="s">
        <v>521</v>
      </c>
      <c r="D8" s="394" t="s">
        <v>123</v>
      </c>
      <c r="E8" s="403">
        <v>80</v>
      </c>
    </row>
    <row r="9" spans="1:13" ht="15.75" thickBot="1" x14ac:dyDescent="0.3">
      <c r="A9" s="227">
        <v>5</v>
      </c>
      <c r="B9" s="267" t="s">
        <v>338</v>
      </c>
      <c r="C9" s="230" t="s">
        <v>195</v>
      </c>
      <c r="D9" s="228" t="s">
        <v>196</v>
      </c>
      <c r="E9" s="229">
        <v>1</v>
      </c>
    </row>
    <row r="11" spans="1:13" ht="15.75" x14ac:dyDescent="0.25">
      <c r="B11" s="3" t="s">
        <v>215</v>
      </c>
      <c r="C11" s="3"/>
      <c r="D11" s="3"/>
      <c r="E11" s="3" t="s">
        <v>216</v>
      </c>
    </row>
    <row r="12" spans="1:13" ht="15.75" x14ac:dyDescent="0.25">
      <c r="B12" s="3" t="s">
        <v>215</v>
      </c>
      <c r="C12" s="3"/>
      <c r="D12" s="3"/>
      <c r="E12" s="3" t="s">
        <v>158</v>
      </c>
    </row>
    <row r="13" spans="1:13" ht="15.75" x14ac:dyDescent="0.25">
      <c r="B13" s="3" t="s">
        <v>4</v>
      </c>
      <c r="C13" s="3"/>
      <c r="D13" s="3"/>
      <c r="E13" s="3" t="s">
        <v>122</v>
      </c>
    </row>
    <row r="98" spans="3:4" ht="15.75" x14ac:dyDescent="0.25">
      <c r="C98" s="4" t="s">
        <v>215</v>
      </c>
      <c r="D98" s="18" t="s">
        <v>216</v>
      </c>
    </row>
    <row r="99" spans="3:4" ht="15.75" x14ac:dyDescent="0.25">
      <c r="C99" s="4" t="s">
        <v>215</v>
      </c>
      <c r="D99" s="18" t="s">
        <v>158</v>
      </c>
    </row>
    <row r="100" spans="3:4" ht="15.75" x14ac:dyDescent="0.25">
      <c r="C100" s="4" t="s">
        <v>4</v>
      </c>
      <c r="D100" s="18" t="s">
        <v>122</v>
      </c>
    </row>
  </sheetData>
  <mergeCells count="3">
    <mergeCell ref="A1:E1"/>
    <mergeCell ref="A2:E2"/>
    <mergeCell ref="A4:E4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2"/>
  <sheetViews>
    <sheetView workbookViewId="0">
      <selection sqref="A1:F22"/>
    </sheetView>
  </sheetViews>
  <sheetFormatPr defaultRowHeight="15.75" x14ac:dyDescent="0.25"/>
  <cols>
    <col min="1" max="1" width="6.7109375" style="50" customWidth="1"/>
    <col min="2" max="2" width="50" style="110" customWidth="1"/>
    <col min="3" max="3" width="7.7109375" style="50" customWidth="1"/>
    <col min="4" max="4" width="9.7109375" style="50" customWidth="1"/>
    <col min="5" max="5" width="6.5703125" style="50" customWidth="1"/>
    <col min="6" max="6" width="11" style="50" customWidth="1"/>
    <col min="7" max="256" width="9.140625" style="51"/>
    <col min="257" max="257" width="7.5703125" style="51" customWidth="1"/>
    <col min="258" max="258" width="46.7109375" style="51" customWidth="1"/>
    <col min="259" max="259" width="7.7109375" style="51" customWidth="1"/>
    <col min="260" max="260" width="9.7109375" style="51" customWidth="1"/>
    <col min="261" max="261" width="6.5703125" style="51" customWidth="1"/>
    <col min="262" max="262" width="11" style="51" customWidth="1"/>
    <col min="263" max="512" width="9.140625" style="51"/>
    <col min="513" max="513" width="7.5703125" style="51" customWidth="1"/>
    <col min="514" max="514" width="46.7109375" style="51" customWidth="1"/>
    <col min="515" max="515" width="7.7109375" style="51" customWidth="1"/>
    <col min="516" max="516" width="9.7109375" style="51" customWidth="1"/>
    <col min="517" max="517" width="6.5703125" style="51" customWidth="1"/>
    <col min="518" max="518" width="11" style="51" customWidth="1"/>
    <col min="519" max="768" width="9.140625" style="51"/>
    <col min="769" max="769" width="7.5703125" style="51" customWidth="1"/>
    <col min="770" max="770" width="46.7109375" style="51" customWidth="1"/>
    <col min="771" max="771" width="7.7109375" style="51" customWidth="1"/>
    <col min="772" max="772" width="9.7109375" style="51" customWidth="1"/>
    <col min="773" max="773" width="6.5703125" style="51" customWidth="1"/>
    <col min="774" max="774" width="11" style="51" customWidth="1"/>
    <col min="775" max="1024" width="9.140625" style="51"/>
    <col min="1025" max="1025" width="7.5703125" style="51" customWidth="1"/>
    <col min="1026" max="1026" width="46.7109375" style="51" customWidth="1"/>
    <col min="1027" max="1027" width="7.7109375" style="51" customWidth="1"/>
    <col min="1028" max="1028" width="9.7109375" style="51" customWidth="1"/>
    <col min="1029" max="1029" width="6.5703125" style="51" customWidth="1"/>
    <col min="1030" max="1030" width="11" style="51" customWidth="1"/>
    <col min="1031" max="1280" width="9.140625" style="51"/>
    <col min="1281" max="1281" width="7.5703125" style="51" customWidth="1"/>
    <col min="1282" max="1282" width="46.7109375" style="51" customWidth="1"/>
    <col min="1283" max="1283" width="7.7109375" style="51" customWidth="1"/>
    <col min="1284" max="1284" width="9.7109375" style="51" customWidth="1"/>
    <col min="1285" max="1285" width="6.5703125" style="51" customWidth="1"/>
    <col min="1286" max="1286" width="11" style="51" customWidth="1"/>
    <col min="1287" max="1536" width="9.140625" style="51"/>
    <col min="1537" max="1537" width="7.5703125" style="51" customWidth="1"/>
    <col min="1538" max="1538" width="46.7109375" style="51" customWidth="1"/>
    <col min="1539" max="1539" width="7.7109375" style="51" customWidth="1"/>
    <col min="1540" max="1540" width="9.7109375" style="51" customWidth="1"/>
    <col min="1541" max="1541" width="6.5703125" style="51" customWidth="1"/>
    <col min="1542" max="1542" width="11" style="51" customWidth="1"/>
    <col min="1543" max="1792" width="9.140625" style="51"/>
    <col min="1793" max="1793" width="7.5703125" style="51" customWidth="1"/>
    <col min="1794" max="1794" width="46.7109375" style="51" customWidth="1"/>
    <col min="1795" max="1795" width="7.7109375" style="51" customWidth="1"/>
    <col min="1796" max="1796" width="9.7109375" style="51" customWidth="1"/>
    <col min="1797" max="1797" width="6.5703125" style="51" customWidth="1"/>
    <col min="1798" max="1798" width="11" style="51" customWidth="1"/>
    <col min="1799" max="2048" width="9.140625" style="51"/>
    <col min="2049" max="2049" width="7.5703125" style="51" customWidth="1"/>
    <col min="2050" max="2050" width="46.7109375" style="51" customWidth="1"/>
    <col min="2051" max="2051" width="7.7109375" style="51" customWidth="1"/>
    <col min="2052" max="2052" width="9.7109375" style="51" customWidth="1"/>
    <col min="2053" max="2053" width="6.5703125" style="51" customWidth="1"/>
    <col min="2054" max="2054" width="11" style="51" customWidth="1"/>
    <col min="2055" max="2304" width="9.140625" style="51"/>
    <col min="2305" max="2305" width="7.5703125" style="51" customWidth="1"/>
    <col min="2306" max="2306" width="46.7109375" style="51" customWidth="1"/>
    <col min="2307" max="2307" width="7.7109375" style="51" customWidth="1"/>
    <col min="2308" max="2308" width="9.7109375" style="51" customWidth="1"/>
    <col min="2309" max="2309" width="6.5703125" style="51" customWidth="1"/>
    <col min="2310" max="2310" width="11" style="51" customWidth="1"/>
    <col min="2311" max="2560" width="9.140625" style="51"/>
    <col min="2561" max="2561" width="7.5703125" style="51" customWidth="1"/>
    <col min="2562" max="2562" width="46.7109375" style="51" customWidth="1"/>
    <col min="2563" max="2563" width="7.7109375" style="51" customWidth="1"/>
    <col min="2564" max="2564" width="9.7109375" style="51" customWidth="1"/>
    <col min="2565" max="2565" width="6.5703125" style="51" customWidth="1"/>
    <col min="2566" max="2566" width="11" style="51" customWidth="1"/>
    <col min="2567" max="2816" width="9.140625" style="51"/>
    <col min="2817" max="2817" width="7.5703125" style="51" customWidth="1"/>
    <col min="2818" max="2818" width="46.7109375" style="51" customWidth="1"/>
    <col min="2819" max="2819" width="7.7109375" style="51" customWidth="1"/>
    <col min="2820" max="2820" width="9.7109375" style="51" customWidth="1"/>
    <col min="2821" max="2821" width="6.5703125" style="51" customWidth="1"/>
    <col min="2822" max="2822" width="11" style="51" customWidth="1"/>
    <col min="2823" max="3072" width="9.140625" style="51"/>
    <col min="3073" max="3073" width="7.5703125" style="51" customWidth="1"/>
    <col min="3074" max="3074" width="46.7109375" style="51" customWidth="1"/>
    <col min="3075" max="3075" width="7.7109375" style="51" customWidth="1"/>
    <col min="3076" max="3076" width="9.7109375" style="51" customWidth="1"/>
    <col min="3077" max="3077" width="6.5703125" style="51" customWidth="1"/>
    <col min="3078" max="3078" width="11" style="51" customWidth="1"/>
    <col min="3079" max="3328" width="9.140625" style="51"/>
    <col min="3329" max="3329" width="7.5703125" style="51" customWidth="1"/>
    <col min="3330" max="3330" width="46.7109375" style="51" customWidth="1"/>
    <col min="3331" max="3331" width="7.7109375" style="51" customWidth="1"/>
    <col min="3332" max="3332" width="9.7109375" style="51" customWidth="1"/>
    <col min="3333" max="3333" width="6.5703125" style="51" customWidth="1"/>
    <col min="3334" max="3334" width="11" style="51" customWidth="1"/>
    <col min="3335" max="3584" width="9.140625" style="51"/>
    <col min="3585" max="3585" width="7.5703125" style="51" customWidth="1"/>
    <col min="3586" max="3586" width="46.7109375" style="51" customWidth="1"/>
    <col min="3587" max="3587" width="7.7109375" style="51" customWidth="1"/>
    <col min="3588" max="3588" width="9.7109375" style="51" customWidth="1"/>
    <col min="3589" max="3589" width="6.5703125" style="51" customWidth="1"/>
    <col min="3590" max="3590" width="11" style="51" customWidth="1"/>
    <col min="3591" max="3840" width="9.140625" style="51"/>
    <col min="3841" max="3841" width="7.5703125" style="51" customWidth="1"/>
    <col min="3842" max="3842" width="46.7109375" style="51" customWidth="1"/>
    <col min="3843" max="3843" width="7.7109375" style="51" customWidth="1"/>
    <col min="3844" max="3844" width="9.7109375" style="51" customWidth="1"/>
    <col min="3845" max="3845" width="6.5703125" style="51" customWidth="1"/>
    <col min="3846" max="3846" width="11" style="51" customWidth="1"/>
    <col min="3847" max="4096" width="9.140625" style="51"/>
    <col min="4097" max="4097" width="7.5703125" style="51" customWidth="1"/>
    <col min="4098" max="4098" width="46.7109375" style="51" customWidth="1"/>
    <col min="4099" max="4099" width="7.7109375" style="51" customWidth="1"/>
    <col min="4100" max="4100" width="9.7109375" style="51" customWidth="1"/>
    <col min="4101" max="4101" width="6.5703125" style="51" customWidth="1"/>
    <col min="4102" max="4102" width="11" style="51" customWidth="1"/>
    <col min="4103" max="4352" width="9.140625" style="51"/>
    <col min="4353" max="4353" width="7.5703125" style="51" customWidth="1"/>
    <col min="4354" max="4354" width="46.7109375" style="51" customWidth="1"/>
    <col min="4355" max="4355" width="7.7109375" style="51" customWidth="1"/>
    <col min="4356" max="4356" width="9.7109375" style="51" customWidth="1"/>
    <col min="4357" max="4357" width="6.5703125" style="51" customWidth="1"/>
    <col min="4358" max="4358" width="11" style="51" customWidth="1"/>
    <col min="4359" max="4608" width="9.140625" style="51"/>
    <col min="4609" max="4609" width="7.5703125" style="51" customWidth="1"/>
    <col min="4610" max="4610" width="46.7109375" style="51" customWidth="1"/>
    <col min="4611" max="4611" width="7.7109375" style="51" customWidth="1"/>
    <col min="4612" max="4612" width="9.7109375" style="51" customWidth="1"/>
    <col min="4613" max="4613" width="6.5703125" style="51" customWidth="1"/>
    <col min="4614" max="4614" width="11" style="51" customWidth="1"/>
    <col min="4615" max="4864" width="9.140625" style="51"/>
    <col min="4865" max="4865" width="7.5703125" style="51" customWidth="1"/>
    <col min="4866" max="4866" width="46.7109375" style="51" customWidth="1"/>
    <col min="4867" max="4867" width="7.7109375" style="51" customWidth="1"/>
    <col min="4868" max="4868" width="9.7109375" style="51" customWidth="1"/>
    <col min="4869" max="4869" width="6.5703125" style="51" customWidth="1"/>
    <col min="4870" max="4870" width="11" style="51" customWidth="1"/>
    <col min="4871" max="5120" width="9.140625" style="51"/>
    <col min="5121" max="5121" width="7.5703125" style="51" customWidth="1"/>
    <col min="5122" max="5122" width="46.7109375" style="51" customWidth="1"/>
    <col min="5123" max="5123" width="7.7109375" style="51" customWidth="1"/>
    <col min="5124" max="5124" width="9.7109375" style="51" customWidth="1"/>
    <col min="5125" max="5125" width="6.5703125" style="51" customWidth="1"/>
    <col min="5126" max="5126" width="11" style="51" customWidth="1"/>
    <col min="5127" max="5376" width="9.140625" style="51"/>
    <col min="5377" max="5377" width="7.5703125" style="51" customWidth="1"/>
    <col min="5378" max="5378" width="46.7109375" style="51" customWidth="1"/>
    <col min="5379" max="5379" width="7.7109375" style="51" customWidth="1"/>
    <col min="5380" max="5380" width="9.7109375" style="51" customWidth="1"/>
    <col min="5381" max="5381" width="6.5703125" style="51" customWidth="1"/>
    <col min="5382" max="5382" width="11" style="51" customWidth="1"/>
    <col min="5383" max="5632" width="9.140625" style="51"/>
    <col min="5633" max="5633" width="7.5703125" style="51" customWidth="1"/>
    <col min="5634" max="5634" width="46.7109375" style="51" customWidth="1"/>
    <col min="5635" max="5635" width="7.7109375" style="51" customWidth="1"/>
    <col min="5636" max="5636" width="9.7109375" style="51" customWidth="1"/>
    <col min="5637" max="5637" width="6.5703125" style="51" customWidth="1"/>
    <col min="5638" max="5638" width="11" style="51" customWidth="1"/>
    <col min="5639" max="5888" width="9.140625" style="51"/>
    <col min="5889" max="5889" width="7.5703125" style="51" customWidth="1"/>
    <col min="5890" max="5890" width="46.7109375" style="51" customWidth="1"/>
    <col min="5891" max="5891" width="7.7109375" style="51" customWidth="1"/>
    <col min="5892" max="5892" width="9.7109375" style="51" customWidth="1"/>
    <col min="5893" max="5893" width="6.5703125" style="51" customWidth="1"/>
    <col min="5894" max="5894" width="11" style="51" customWidth="1"/>
    <col min="5895" max="6144" width="9.140625" style="51"/>
    <col min="6145" max="6145" width="7.5703125" style="51" customWidth="1"/>
    <col min="6146" max="6146" width="46.7109375" style="51" customWidth="1"/>
    <col min="6147" max="6147" width="7.7109375" style="51" customWidth="1"/>
    <col min="6148" max="6148" width="9.7109375" style="51" customWidth="1"/>
    <col min="6149" max="6149" width="6.5703125" style="51" customWidth="1"/>
    <col min="6150" max="6150" width="11" style="51" customWidth="1"/>
    <col min="6151" max="6400" width="9.140625" style="51"/>
    <col min="6401" max="6401" width="7.5703125" style="51" customWidth="1"/>
    <col min="6402" max="6402" width="46.7109375" style="51" customWidth="1"/>
    <col min="6403" max="6403" width="7.7109375" style="51" customWidth="1"/>
    <col min="6404" max="6404" width="9.7109375" style="51" customWidth="1"/>
    <col min="6405" max="6405" width="6.5703125" style="51" customWidth="1"/>
    <col min="6406" max="6406" width="11" style="51" customWidth="1"/>
    <col min="6407" max="6656" width="9.140625" style="51"/>
    <col min="6657" max="6657" width="7.5703125" style="51" customWidth="1"/>
    <col min="6658" max="6658" width="46.7109375" style="51" customWidth="1"/>
    <col min="6659" max="6659" width="7.7109375" style="51" customWidth="1"/>
    <col min="6660" max="6660" width="9.7109375" style="51" customWidth="1"/>
    <col min="6661" max="6661" width="6.5703125" style="51" customWidth="1"/>
    <col min="6662" max="6662" width="11" style="51" customWidth="1"/>
    <col min="6663" max="6912" width="9.140625" style="51"/>
    <col min="6913" max="6913" width="7.5703125" style="51" customWidth="1"/>
    <col min="6914" max="6914" width="46.7109375" style="51" customWidth="1"/>
    <col min="6915" max="6915" width="7.7109375" style="51" customWidth="1"/>
    <col min="6916" max="6916" width="9.7109375" style="51" customWidth="1"/>
    <col min="6917" max="6917" width="6.5703125" style="51" customWidth="1"/>
    <col min="6918" max="6918" width="11" style="51" customWidth="1"/>
    <col min="6919" max="7168" width="9.140625" style="51"/>
    <col min="7169" max="7169" width="7.5703125" style="51" customWidth="1"/>
    <col min="7170" max="7170" width="46.7109375" style="51" customWidth="1"/>
    <col min="7171" max="7171" width="7.7109375" style="51" customWidth="1"/>
    <col min="7172" max="7172" width="9.7109375" style="51" customWidth="1"/>
    <col min="7173" max="7173" width="6.5703125" style="51" customWidth="1"/>
    <col min="7174" max="7174" width="11" style="51" customWidth="1"/>
    <col min="7175" max="7424" width="9.140625" style="51"/>
    <col min="7425" max="7425" width="7.5703125" style="51" customWidth="1"/>
    <col min="7426" max="7426" width="46.7109375" style="51" customWidth="1"/>
    <col min="7427" max="7427" width="7.7109375" style="51" customWidth="1"/>
    <col min="7428" max="7428" width="9.7109375" style="51" customWidth="1"/>
    <col min="7429" max="7429" width="6.5703125" style="51" customWidth="1"/>
    <col min="7430" max="7430" width="11" style="51" customWidth="1"/>
    <col min="7431" max="7680" width="9.140625" style="51"/>
    <col min="7681" max="7681" width="7.5703125" style="51" customWidth="1"/>
    <col min="7682" max="7682" width="46.7109375" style="51" customWidth="1"/>
    <col min="7683" max="7683" width="7.7109375" style="51" customWidth="1"/>
    <col min="7684" max="7684" width="9.7109375" style="51" customWidth="1"/>
    <col min="7685" max="7685" width="6.5703125" style="51" customWidth="1"/>
    <col min="7686" max="7686" width="11" style="51" customWidth="1"/>
    <col min="7687" max="7936" width="9.140625" style="51"/>
    <col min="7937" max="7937" width="7.5703125" style="51" customWidth="1"/>
    <col min="7938" max="7938" width="46.7109375" style="51" customWidth="1"/>
    <col min="7939" max="7939" width="7.7109375" style="51" customWidth="1"/>
    <col min="7940" max="7940" width="9.7109375" style="51" customWidth="1"/>
    <col min="7941" max="7941" width="6.5703125" style="51" customWidth="1"/>
    <col min="7942" max="7942" width="11" style="51" customWidth="1"/>
    <col min="7943" max="8192" width="9.140625" style="51"/>
    <col min="8193" max="8193" width="7.5703125" style="51" customWidth="1"/>
    <col min="8194" max="8194" width="46.7109375" style="51" customWidth="1"/>
    <col min="8195" max="8195" width="7.7109375" style="51" customWidth="1"/>
    <col min="8196" max="8196" width="9.7109375" style="51" customWidth="1"/>
    <col min="8197" max="8197" width="6.5703125" style="51" customWidth="1"/>
    <col min="8198" max="8198" width="11" style="51" customWidth="1"/>
    <col min="8199" max="8448" width="9.140625" style="51"/>
    <col min="8449" max="8449" width="7.5703125" style="51" customWidth="1"/>
    <col min="8450" max="8450" width="46.7109375" style="51" customWidth="1"/>
    <col min="8451" max="8451" width="7.7109375" style="51" customWidth="1"/>
    <col min="8452" max="8452" width="9.7109375" style="51" customWidth="1"/>
    <col min="8453" max="8453" width="6.5703125" style="51" customWidth="1"/>
    <col min="8454" max="8454" width="11" style="51" customWidth="1"/>
    <col min="8455" max="8704" width="9.140625" style="51"/>
    <col min="8705" max="8705" width="7.5703125" style="51" customWidth="1"/>
    <col min="8706" max="8706" width="46.7109375" style="51" customWidth="1"/>
    <col min="8707" max="8707" width="7.7109375" style="51" customWidth="1"/>
    <col min="8708" max="8708" width="9.7109375" style="51" customWidth="1"/>
    <col min="8709" max="8709" width="6.5703125" style="51" customWidth="1"/>
    <col min="8710" max="8710" width="11" style="51" customWidth="1"/>
    <col min="8711" max="8960" width="9.140625" style="51"/>
    <col min="8961" max="8961" width="7.5703125" style="51" customWidth="1"/>
    <col min="8962" max="8962" width="46.7109375" style="51" customWidth="1"/>
    <col min="8963" max="8963" width="7.7109375" style="51" customWidth="1"/>
    <col min="8964" max="8964" width="9.7109375" style="51" customWidth="1"/>
    <col min="8965" max="8965" width="6.5703125" style="51" customWidth="1"/>
    <col min="8966" max="8966" width="11" style="51" customWidth="1"/>
    <col min="8967" max="9216" width="9.140625" style="51"/>
    <col min="9217" max="9217" width="7.5703125" style="51" customWidth="1"/>
    <col min="9218" max="9218" width="46.7109375" style="51" customWidth="1"/>
    <col min="9219" max="9219" width="7.7109375" style="51" customWidth="1"/>
    <col min="9220" max="9220" width="9.7109375" style="51" customWidth="1"/>
    <col min="9221" max="9221" width="6.5703125" style="51" customWidth="1"/>
    <col min="9222" max="9222" width="11" style="51" customWidth="1"/>
    <col min="9223" max="9472" width="9.140625" style="51"/>
    <col min="9473" max="9473" width="7.5703125" style="51" customWidth="1"/>
    <col min="9474" max="9474" width="46.7109375" style="51" customWidth="1"/>
    <col min="9475" max="9475" width="7.7109375" style="51" customWidth="1"/>
    <col min="9476" max="9476" width="9.7109375" style="51" customWidth="1"/>
    <col min="9477" max="9477" width="6.5703125" style="51" customWidth="1"/>
    <col min="9478" max="9478" width="11" style="51" customWidth="1"/>
    <col min="9479" max="9728" width="9.140625" style="51"/>
    <col min="9729" max="9729" width="7.5703125" style="51" customWidth="1"/>
    <col min="9730" max="9730" width="46.7109375" style="51" customWidth="1"/>
    <col min="9731" max="9731" width="7.7109375" style="51" customWidth="1"/>
    <col min="9732" max="9732" width="9.7109375" style="51" customWidth="1"/>
    <col min="9733" max="9733" width="6.5703125" style="51" customWidth="1"/>
    <col min="9734" max="9734" width="11" style="51" customWidth="1"/>
    <col min="9735" max="9984" width="9.140625" style="51"/>
    <col min="9985" max="9985" width="7.5703125" style="51" customWidth="1"/>
    <col min="9986" max="9986" width="46.7109375" style="51" customWidth="1"/>
    <col min="9987" max="9987" width="7.7109375" style="51" customWidth="1"/>
    <col min="9988" max="9988" width="9.7109375" style="51" customWidth="1"/>
    <col min="9989" max="9989" width="6.5703125" style="51" customWidth="1"/>
    <col min="9990" max="9990" width="11" style="51" customWidth="1"/>
    <col min="9991" max="10240" width="9.140625" style="51"/>
    <col min="10241" max="10241" width="7.5703125" style="51" customWidth="1"/>
    <col min="10242" max="10242" width="46.7109375" style="51" customWidth="1"/>
    <col min="10243" max="10243" width="7.7109375" style="51" customWidth="1"/>
    <col min="10244" max="10244" width="9.7109375" style="51" customWidth="1"/>
    <col min="10245" max="10245" width="6.5703125" style="51" customWidth="1"/>
    <col min="10246" max="10246" width="11" style="51" customWidth="1"/>
    <col min="10247" max="10496" width="9.140625" style="51"/>
    <col min="10497" max="10497" width="7.5703125" style="51" customWidth="1"/>
    <col min="10498" max="10498" width="46.7109375" style="51" customWidth="1"/>
    <col min="10499" max="10499" width="7.7109375" style="51" customWidth="1"/>
    <col min="10500" max="10500" width="9.7109375" style="51" customWidth="1"/>
    <col min="10501" max="10501" width="6.5703125" style="51" customWidth="1"/>
    <col min="10502" max="10502" width="11" style="51" customWidth="1"/>
    <col min="10503" max="10752" width="9.140625" style="51"/>
    <col min="10753" max="10753" width="7.5703125" style="51" customWidth="1"/>
    <col min="10754" max="10754" width="46.7109375" style="51" customWidth="1"/>
    <col min="10755" max="10755" width="7.7109375" style="51" customWidth="1"/>
    <col min="10756" max="10756" width="9.7109375" style="51" customWidth="1"/>
    <col min="10757" max="10757" width="6.5703125" style="51" customWidth="1"/>
    <col min="10758" max="10758" width="11" style="51" customWidth="1"/>
    <col min="10759" max="11008" width="9.140625" style="51"/>
    <col min="11009" max="11009" width="7.5703125" style="51" customWidth="1"/>
    <col min="11010" max="11010" width="46.7109375" style="51" customWidth="1"/>
    <col min="11011" max="11011" width="7.7109375" style="51" customWidth="1"/>
    <col min="11012" max="11012" width="9.7109375" style="51" customWidth="1"/>
    <col min="11013" max="11013" width="6.5703125" style="51" customWidth="1"/>
    <col min="11014" max="11014" width="11" style="51" customWidth="1"/>
    <col min="11015" max="11264" width="9.140625" style="51"/>
    <col min="11265" max="11265" width="7.5703125" style="51" customWidth="1"/>
    <col min="11266" max="11266" width="46.7109375" style="51" customWidth="1"/>
    <col min="11267" max="11267" width="7.7109375" style="51" customWidth="1"/>
    <col min="11268" max="11268" width="9.7109375" style="51" customWidth="1"/>
    <col min="11269" max="11269" width="6.5703125" style="51" customWidth="1"/>
    <col min="11270" max="11270" width="11" style="51" customWidth="1"/>
    <col min="11271" max="11520" width="9.140625" style="51"/>
    <col min="11521" max="11521" width="7.5703125" style="51" customWidth="1"/>
    <col min="11522" max="11522" width="46.7109375" style="51" customWidth="1"/>
    <col min="11523" max="11523" width="7.7109375" style="51" customWidth="1"/>
    <col min="11524" max="11524" width="9.7109375" style="51" customWidth="1"/>
    <col min="11525" max="11525" width="6.5703125" style="51" customWidth="1"/>
    <col min="11526" max="11526" width="11" style="51" customWidth="1"/>
    <col min="11527" max="11776" width="9.140625" style="51"/>
    <col min="11777" max="11777" width="7.5703125" style="51" customWidth="1"/>
    <col min="11778" max="11778" width="46.7109375" style="51" customWidth="1"/>
    <col min="11779" max="11779" width="7.7109375" style="51" customWidth="1"/>
    <col min="11780" max="11780" width="9.7109375" style="51" customWidth="1"/>
    <col min="11781" max="11781" width="6.5703125" style="51" customWidth="1"/>
    <col min="11782" max="11782" width="11" style="51" customWidth="1"/>
    <col min="11783" max="12032" width="9.140625" style="51"/>
    <col min="12033" max="12033" width="7.5703125" style="51" customWidth="1"/>
    <col min="12034" max="12034" width="46.7109375" style="51" customWidth="1"/>
    <col min="12035" max="12035" width="7.7109375" style="51" customWidth="1"/>
    <col min="12036" max="12036" width="9.7109375" style="51" customWidth="1"/>
    <col min="12037" max="12037" width="6.5703125" style="51" customWidth="1"/>
    <col min="12038" max="12038" width="11" style="51" customWidth="1"/>
    <col min="12039" max="12288" width="9.140625" style="51"/>
    <col min="12289" max="12289" width="7.5703125" style="51" customWidth="1"/>
    <col min="12290" max="12290" width="46.7109375" style="51" customWidth="1"/>
    <col min="12291" max="12291" width="7.7109375" style="51" customWidth="1"/>
    <col min="12292" max="12292" width="9.7109375" style="51" customWidth="1"/>
    <col min="12293" max="12293" width="6.5703125" style="51" customWidth="1"/>
    <col min="12294" max="12294" width="11" style="51" customWidth="1"/>
    <col min="12295" max="12544" width="9.140625" style="51"/>
    <col min="12545" max="12545" width="7.5703125" style="51" customWidth="1"/>
    <col min="12546" max="12546" width="46.7109375" style="51" customWidth="1"/>
    <col min="12547" max="12547" width="7.7109375" style="51" customWidth="1"/>
    <col min="12548" max="12548" width="9.7109375" style="51" customWidth="1"/>
    <col min="12549" max="12549" width="6.5703125" style="51" customWidth="1"/>
    <col min="12550" max="12550" width="11" style="51" customWidth="1"/>
    <col min="12551" max="12800" width="9.140625" style="51"/>
    <col min="12801" max="12801" width="7.5703125" style="51" customWidth="1"/>
    <col min="12802" max="12802" width="46.7109375" style="51" customWidth="1"/>
    <col min="12803" max="12803" width="7.7109375" style="51" customWidth="1"/>
    <col min="12804" max="12804" width="9.7109375" style="51" customWidth="1"/>
    <col min="12805" max="12805" width="6.5703125" style="51" customWidth="1"/>
    <col min="12806" max="12806" width="11" style="51" customWidth="1"/>
    <col min="12807" max="13056" width="9.140625" style="51"/>
    <col min="13057" max="13057" width="7.5703125" style="51" customWidth="1"/>
    <col min="13058" max="13058" width="46.7109375" style="51" customWidth="1"/>
    <col min="13059" max="13059" width="7.7109375" style="51" customWidth="1"/>
    <col min="13060" max="13060" width="9.7109375" style="51" customWidth="1"/>
    <col min="13061" max="13061" width="6.5703125" style="51" customWidth="1"/>
    <col min="13062" max="13062" width="11" style="51" customWidth="1"/>
    <col min="13063" max="13312" width="9.140625" style="51"/>
    <col min="13313" max="13313" width="7.5703125" style="51" customWidth="1"/>
    <col min="13314" max="13314" width="46.7109375" style="51" customWidth="1"/>
    <col min="13315" max="13315" width="7.7109375" style="51" customWidth="1"/>
    <col min="13316" max="13316" width="9.7109375" style="51" customWidth="1"/>
    <col min="13317" max="13317" width="6.5703125" style="51" customWidth="1"/>
    <col min="13318" max="13318" width="11" style="51" customWidth="1"/>
    <col min="13319" max="13568" width="9.140625" style="51"/>
    <col min="13569" max="13569" width="7.5703125" style="51" customWidth="1"/>
    <col min="13570" max="13570" width="46.7109375" style="51" customWidth="1"/>
    <col min="13571" max="13571" width="7.7109375" style="51" customWidth="1"/>
    <col min="13572" max="13572" width="9.7109375" style="51" customWidth="1"/>
    <col min="13573" max="13573" width="6.5703125" style="51" customWidth="1"/>
    <col min="13574" max="13574" width="11" style="51" customWidth="1"/>
    <col min="13575" max="13824" width="9.140625" style="51"/>
    <col min="13825" max="13825" width="7.5703125" style="51" customWidth="1"/>
    <col min="13826" max="13826" width="46.7109375" style="51" customWidth="1"/>
    <col min="13827" max="13827" width="7.7109375" style="51" customWidth="1"/>
    <col min="13828" max="13828" width="9.7109375" style="51" customWidth="1"/>
    <col min="13829" max="13829" width="6.5703125" style="51" customWidth="1"/>
    <col min="13830" max="13830" width="11" style="51" customWidth="1"/>
    <col min="13831" max="14080" width="9.140625" style="51"/>
    <col min="14081" max="14081" width="7.5703125" style="51" customWidth="1"/>
    <col min="14082" max="14082" width="46.7109375" style="51" customWidth="1"/>
    <col min="14083" max="14083" width="7.7109375" style="51" customWidth="1"/>
    <col min="14084" max="14084" width="9.7109375" style="51" customWidth="1"/>
    <col min="14085" max="14085" width="6.5703125" style="51" customWidth="1"/>
    <col min="14086" max="14086" width="11" style="51" customWidth="1"/>
    <col min="14087" max="14336" width="9.140625" style="51"/>
    <col min="14337" max="14337" width="7.5703125" style="51" customWidth="1"/>
    <col min="14338" max="14338" width="46.7109375" style="51" customWidth="1"/>
    <col min="14339" max="14339" width="7.7109375" style="51" customWidth="1"/>
    <col min="14340" max="14340" width="9.7109375" style="51" customWidth="1"/>
    <col min="14341" max="14341" width="6.5703125" style="51" customWidth="1"/>
    <col min="14342" max="14342" width="11" style="51" customWidth="1"/>
    <col min="14343" max="14592" width="9.140625" style="51"/>
    <col min="14593" max="14593" width="7.5703125" style="51" customWidth="1"/>
    <col min="14594" max="14594" width="46.7109375" style="51" customWidth="1"/>
    <col min="14595" max="14595" width="7.7109375" style="51" customWidth="1"/>
    <col min="14596" max="14596" width="9.7109375" style="51" customWidth="1"/>
    <col min="14597" max="14597" width="6.5703125" style="51" customWidth="1"/>
    <col min="14598" max="14598" width="11" style="51" customWidth="1"/>
    <col min="14599" max="14848" width="9.140625" style="51"/>
    <col min="14849" max="14849" width="7.5703125" style="51" customWidth="1"/>
    <col min="14850" max="14850" width="46.7109375" style="51" customWidth="1"/>
    <col min="14851" max="14851" width="7.7109375" style="51" customWidth="1"/>
    <col min="14852" max="14852" width="9.7109375" style="51" customWidth="1"/>
    <col min="14853" max="14853" width="6.5703125" style="51" customWidth="1"/>
    <col min="14854" max="14854" width="11" style="51" customWidth="1"/>
    <col min="14855" max="15104" width="9.140625" style="51"/>
    <col min="15105" max="15105" width="7.5703125" style="51" customWidth="1"/>
    <col min="15106" max="15106" width="46.7109375" style="51" customWidth="1"/>
    <col min="15107" max="15107" width="7.7109375" style="51" customWidth="1"/>
    <col min="15108" max="15108" width="9.7109375" style="51" customWidth="1"/>
    <col min="15109" max="15109" width="6.5703125" style="51" customWidth="1"/>
    <col min="15110" max="15110" width="11" style="51" customWidth="1"/>
    <col min="15111" max="15360" width="9.140625" style="51"/>
    <col min="15361" max="15361" width="7.5703125" style="51" customWidth="1"/>
    <col min="15362" max="15362" width="46.7109375" style="51" customWidth="1"/>
    <col min="15363" max="15363" width="7.7109375" style="51" customWidth="1"/>
    <col min="15364" max="15364" width="9.7109375" style="51" customWidth="1"/>
    <col min="15365" max="15365" width="6.5703125" style="51" customWidth="1"/>
    <col min="15366" max="15366" width="11" style="51" customWidth="1"/>
    <col min="15367" max="15616" width="9.140625" style="51"/>
    <col min="15617" max="15617" width="7.5703125" style="51" customWidth="1"/>
    <col min="15618" max="15618" width="46.7109375" style="51" customWidth="1"/>
    <col min="15619" max="15619" width="7.7109375" style="51" customWidth="1"/>
    <col min="15620" max="15620" width="9.7109375" style="51" customWidth="1"/>
    <col min="15621" max="15621" width="6.5703125" style="51" customWidth="1"/>
    <col min="15622" max="15622" width="11" style="51" customWidth="1"/>
    <col min="15623" max="15872" width="9.140625" style="51"/>
    <col min="15873" max="15873" width="7.5703125" style="51" customWidth="1"/>
    <col min="15874" max="15874" width="46.7109375" style="51" customWidth="1"/>
    <col min="15875" max="15875" width="7.7109375" style="51" customWidth="1"/>
    <col min="15876" max="15876" width="9.7109375" style="51" customWidth="1"/>
    <col min="15877" max="15877" width="6.5703125" style="51" customWidth="1"/>
    <col min="15878" max="15878" width="11" style="51" customWidth="1"/>
    <col min="15879" max="16128" width="9.140625" style="51"/>
    <col min="16129" max="16129" width="7.5703125" style="51" customWidth="1"/>
    <col min="16130" max="16130" width="46.7109375" style="51" customWidth="1"/>
    <col min="16131" max="16131" width="7.7109375" style="51" customWidth="1"/>
    <col min="16132" max="16132" width="9.7109375" style="51" customWidth="1"/>
    <col min="16133" max="16133" width="6.5703125" style="51" customWidth="1"/>
    <col min="16134" max="16134" width="11" style="51" customWidth="1"/>
    <col min="16135" max="16384" width="9.140625" style="51"/>
  </cols>
  <sheetData>
    <row r="1" spans="1:8" ht="19.5" customHeight="1" thickBot="1" x14ac:dyDescent="0.3">
      <c r="A1" s="605" t="s">
        <v>136</v>
      </c>
      <c r="B1" s="605"/>
      <c r="C1" s="605"/>
      <c r="D1" s="605"/>
      <c r="E1" s="605"/>
      <c r="F1" s="605"/>
    </row>
    <row r="2" spans="1:8" x14ac:dyDescent="0.25">
      <c r="A2" s="603" t="s">
        <v>0</v>
      </c>
      <c r="B2" s="601" t="s">
        <v>127</v>
      </c>
      <c r="C2" s="599" t="s">
        <v>128</v>
      </c>
      <c r="D2" s="599"/>
      <c r="E2" s="599" t="s">
        <v>131</v>
      </c>
      <c r="F2" s="600"/>
    </row>
    <row r="3" spans="1:8" ht="32.25" thickBot="1" x14ac:dyDescent="0.3">
      <c r="A3" s="604"/>
      <c r="B3" s="602"/>
      <c r="C3" s="114" t="s">
        <v>129</v>
      </c>
      <c r="D3" s="52" t="s">
        <v>130</v>
      </c>
      <c r="E3" s="114" t="s">
        <v>129</v>
      </c>
      <c r="F3" s="96" t="s">
        <v>130</v>
      </c>
      <c r="G3" s="51" t="s">
        <v>294</v>
      </c>
      <c r="H3" s="51" t="s">
        <v>394</v>
      </c>
    </row>
    <row r="4" spans="1:8" x14ac:dyDescent="0.25">
      <c r="A4" s="97">
        <v>1</v>
      </c>
      <c r="B4" s="98" t="s">
        <v>226</v>
      </c>
      <c r="C4" s="99"/>
      <c r="D4" s="99"/>
      <c r="E4" s="99"/>
      <c r="F4" s="100"/>
    </row>
    <row r="5" spans="1:8" ht="78.75" x14ac:dyDescent="0.25">
      <c r="A5" s="101" t="s">
        <v>167</v>
      </c>
      <c r="B5" s="92" t="s">
        <v>525</v>
      </c>
      <c r="C5" s="283" t="s">
        <v>133</v>
      </c>
      <c r="D5" s="283">
        <v>2</v>
      </c>
      <c r="E5" s="283" t="s">
        <v>126</v>
      </c>
      <c r="F5" s="284">
        <f t="shared" ref="F5:F6" si="0">SUM(G5,H5)</f>
        <v>27</v>
      </c>
      <c r="G5" s="144">
        <f>13+14</f>
        <v>27</v>
      </c>
    </row>
    <row r="6" spans="1:8" x14ac:dyDescent="0.25">
      <c r="A6" s="101" t="s">
        <v>168</v>
      </c>
      <c r="B6" s="91" t="s">
        <v>132</v>
      </c>
      <c r="C6" s="283" t="s">
        <v>133</v>
      </c>
      <c r="D6" s="283">
        <v>2</v>
      </c>
      <c r="E6" s="283" t="s">
        <v>123</v>
      </c>
      <c r="F6" s="284">
        <f t="shared" si="0"/>
        <v>204.23</v>
      </c>
      <c r="G6" s="144">
        <v>204.23</v>
      </c>
    </row>
    <row r="7" spans="1:8" x14ac:dyDescent="0.25">
      <c r="A7" s="101" t="s">
        <v>169</v>
      </c>
      <c r="B7" s="91" t="s">
        <v>227</v>
      </c>
      <c r="C7" s="283" t="s">
        <v>133</v>
      </c>
      <c r="D7" s="283">
        <v>2</v>
      </c>
      <c r="E7" s="283" t="s">
        <v>124</v>
      </c>
      <c r="F7" s="284">
        <f>SUM(G7,H7)</f>
        <v>86.4</v>
      </c>
      <c r="G7" s="144">
        <v>86.4</v>
      </c>
    </row>
    <row r="8" spans="1:8" x14ac:dyDescent="0.25">
      <c r="A8" s="101" t="s">
        <v>170</v>
      </c>
      <c r="B8" s="91" t="s">
        <v>228</v>
      </c>
      <c r="C8" s="283" t="s">
        <v>133</v>
      </c>
      <c r="D8" s="283">
        <v>2</v>
      </c>
      <c r="E8" s="283" t="s">
        <v>123</v>
      </c>
      <c r="F8" s="284">
        <f>SUM(G8,H8)</f>
        <v>8.1</v>
      </c>
      <c r="G8" s="144">
        <v>8.1</v>
      </c>
    </row>
    <row r="9" spans="1:8" x14ac:dyDescent="0.25">
      <c r="A9" s="101" t="s">
        <v>171</v>
      </c>
      <c r="B9" s="91" t="s">
        <v>229</v>
      </c>
      <c r="C9" s="283" t="s">
        <v>133</v>
      </c>
      <c r="D9" s="283">
        <v>2</v>
      </c>
      <c r="E9" s="283" t="s">
        <v>124</v>
      </c>
      <c r="F9" s="284">
        <f>G9+H9</f>
        <v>148.55000000000001</v>
      </c>
      <c r="G9" s="144">
        <v>148.55000000000001</v>
      </c>
    </row>
    <row r="10" spans="1:8" x14ac:dyDescent="0.25">
      <c r="A10" s="101" t="s">
        <v>172</v>
      </c>
      <c r="B10" s="91" t="s">
        <v>230</v>
      </c>
      <c r="C10" s="283" t="s">
        <v>133</v>
      </c>
      <c r="D10" s="283">
        <v>2</v>
      </c>
      <c r="E10" s="283" t="s">
        <v>123</v>
      </c>
      <c r="F10" s="284">
        <f>ROUND((F9*0.02),2)</f>
        <v>2.97</v>
      </c>
    </row>
    <row r="11" spans="1:8" x14ac:dyDescent="0.25">
      <c r="A11" s="101" t="s">
        <v>173</v>
      </c>
      <c r="B11" s="91" t="s">
        <v>231</v>
      </c>
      <c r="C11" s="283" t="s">
        <v>133</v>
      </c>
      <c r="D11" s="283">
        <v>2</v>
      </c>
      <c r="E11" s="283" t="s">
        <v>219</v>
      </c>
      <c r="F11" s="284">
        <f>ROUND((F9*2),0)</f>
        <v>297</v>
      </c>
    </row>
    <row r="12" spans="1:8" x14ac:dyDescent="0.25">
      <c r="A12" s="101" t="s">
        <v>174</v>
      </c>
      <c r="B12" s="91" t="s">
        <v>232</v>
      </c>
      <c r="C12" s="283" t="s">
        <v>133</v>
      </c>
      <c r="D12" s="283">
        <v>2</v>
      </c>
      <c r="E12" s="283" t="s">
        <v>149</v>
      </c>
      <c r="F12" s="284">
        <f>ROUND(((F9*35)/10000),2)</f>
        <v>0.52</v>
      </c>
    </row>
    <row r="13" spans="1:8" x14ac:dyDescent="0.25">
      <c r="A13" s="101" t="s">
        <v>175</v>
      </c>
      <c r="B13" s="91" t="s">
        <v>268</v>
      </c>
      <c r="C13" s="283" t="s">
        <v>133</v>
      </c>
      <c r="D13" s="283">
        <v>2</v>
      </c>
      <c r="E13" s="283" t="s">
        <v>123</v>
      </c>
      <c r="F13" s="284">
        <f>ROUND(((G13+H13)*0.25),2)</f>
        <v>26.76</v>
      </c>
      <c r="G13" s="144">
        <v>107.02</v>
      </c>
    </row>
    <row r="14" spans="1:8" x14ac:dyDescent="0.25">
      <c r="A14" s="101" t="s">
        <v>176</v>
      </c>
      <c r="B14" s="91" t="s">
        <v>269</v>
      </c>
      <c r="C14" s="283" t="s">
        <v>133</v>
      </c>
      <c r="D14" s="283">
        <v>2</v>
      </c>
      <c r="E14" s="283" t="s">
        <v>124</v>
      </c>
      <c r="F14" s="284">
        <f>G14+H14</f>
        <v>107.02</v>
      </c>
      <c r="G14" s="144">
        <v>107.02</v>
      </c>
    </row>
    <row r="15" spans="1:8" x14ac:dyDescent="0.25">
      <c r="A15" s="101" t="s">
        <v>177</v>
      </c>
      <c r="B15" s="91" t="s">
        <v>270</v>
      </c>
      <c r="C15" s="283" t="s">
        <v>133</v>
      </c>
      <c r="D15" s="283">
        <v>2</v>
      </c>
      <c r="E15" s="283" t="s">
        <v>123</v>
      </c>
      <c r="F15" s="284">
        <f>ROUND(((G15+H15)*0.25),2)</f>
        <v>3.5</v>
      </c>
      <c r="G15" s="144">
        <v>14</v>
      </c>
    </row>
    <row r="16" spans="1:8" x14ac:dyDescent="0.25">
      <c r="A16" s="101" t="s">
        <v>178</v>
      </c>
      <c r="B16" s="91" t="s">
        <v>271</v>
      </c>
      <c r="C16" s="283" t="s">
        <v>133</v>
      </c>
      <c r="D16" s="283">
        <v>2</v>
      </c>
      <c r="E16" s="283" t="s">
        <v>124</v>
      </c>
      <c r="F16" s="284">
        <f t="shared" ref="F16:F20" si="1">G16+H16</f>
        <v>14</v>
      </c>
      <c r="G16" s="144">
        <v>14</v>
      </c>
    </row>
    <row r="17" spans="1:7" x14ac:dyDescent="0.25">
      <c r="A17" s="101" t="s">
        <v>234</v>
      </c>
      <c r="B17" s="91" t="s">
        <v>233</v>
      </c>
      <c r="C17" s="283" t="s">
        <v>133</v>
      </c>
      <c r="D17" s="283">
        <v>2</v>
      </c>
      <c r="E17" s="283" t="s">
        <v>124</v>
      </c>
      <c r="F17" s="284">
        <f t="shared" si="1"/>
        <v>8</v>
      </c>
      <c r="G17" s="144">
        <v>8</v>
      </c>
    </row>
    <row r="18" spans="1:7" ht="15.75" customHeight="1" x14ac:dyDescent="0.25">
      <c r="A18" s="101" t="s">
        <v>236</v>
      </c>
      <c r="B18" s="92" t="s">
        <v>235</v>
      </c>
      <c r="C18" s="283" t="s">
        <v>133</v>
      </c>
      <c r="D18" s="283">
        <v>2</v>
      </c>
      <c r="E18" s="283" t="s">
        <v>123</v>
      </c>
      <c r="F18" s="284">
        <f>G18+H18</f>
        <v>18.510000000000002</v>
      </c>
      <c r="G18" s="144">
        <v>18.510000000000002</v>
      </c>
    </row>
    <row r="19" spans="1:7" x14ac:dyDescent="0.25">
      <c r="A19" s="101" t="s">
        <v>237</v>
      </c>
      <c r="B19" s="91" t="s">
        <v>134</v>
      </c>
      <c r="C19" s="283" t="s">
        <v>133</v>
      </c>
      <c r="D19" s="283">
        <v>1</v>
      </c>
      <c r="E19" s="283" t="s">
        <v>123</v>
      </c>
      <c r="F19" s="284">
        <f t="shared" si="1"/>
        <v>84.94</v>
      </c>
      <c r="G19" s="144">
        <v>84.94</v>
      </c>
    </row>
    <row r="20" spans="1:7" x14ac:dyDescent="0.25">
      <c r="A20" s="101" t="s">
        <v>238</v>
      </c>
      <c r="B20" s="102" t="s">
        <v>135</v>
      </c>
      <c r="C20" s="103" t="s">
        <v>133</v>
      </c>
      <c r="D20" s="283">
        <v>1</v>
      </c>
      <c r="E20" s="103" t="s">
        <v>123</v>
      </c>
      <c r="F20" s="104">
        <f t="shared" si="1"/>
        <v>46.04</v>
      </c>
      <c r="G20" s="144">
        <v>46.04</v>
      </c>
    </row>
    <row r="21" spans="1:7" x14ac:dyDescent="0.25">
      <c r="A21" s="101" t="s">
        <v>272</v>
      </c>
      <c r="B21" s="102" t="s">
        <v>526</v>
      </c>
      <c r="C21" s="103" t="s">
        <v>133</v>
      </c>
      <c r="D21" s="283">
        <v>1</v>
      </c>
      <c r="E21" s="103" t="s">
        <v>123</v>
      </c>
      <c r="F21" s="104">
        <f t="shared" ref="F21" si="2">G21+H21</f>
        <v>21.87</v>
      </c>
      <c r="G21" s="144">
        <v>21.87</v>
      </c>
    </row>
    <row r="22" spans="1:7" ht="32.25" thickBot="1" x14ac:dyDescent="0.3">
      <c r="A22" s="190" t="s">
        <v>273</v>
      </c>
      <c r="B22" s="145" t="s">
        <v>296</v>
      </c>
      <c r="C22" s="103" t="s">
        <v>133</v>
      </c>
      <c r="D22" s="103">
        <v>2</v>
      </c>
      <c r="E22" s="103" t="s">
        <v>219</v>
      </c>
      <c r="F22" s="104">
        <f>G22+H22</f>
        <v>20</v>
      </c>
      <c r="G22" s="144">
        <v>20</v>
      </c>
    </row>
    <row r="23" spans="1:7" ht="16.5" thickBot="1" x14ac:dyDescent="0.3">
      <c r="A23" s="86">
        <v>2</v>
      </c>
      <c r="B23" s="87" t="s">
        <v>137</v>
      </c>
      <c r="C23" s="88"/>
      <c r="D23" s="88"/>
      <c r="E23" s="88"/>
      <c r="F23" s="89"/>
    </row>
    <row r="24" spans="1:7" x14ac:dyDescent="0.25">
      <c r="A24" s="75" t="s">
        <v>179</v>
      </c>
      <c r="B24" s="91" t="s">
        <v>528</v>
      </c>
      <c r="C24" s="283" t="s">
        <v>133</v>
      </c>
      <c r="D24" s="283">
        <v>7</v>
      </c>
      <c r="E24" s="283" t="s">
        <v>126</v>
      </c>
      <c r="F24" s="107">
        <v>14</v>
      </c>
    </row>
    <row r="25" spans="1:7" x14ac:dyDescent="0.25">
      <c r="A25" s="75" t="s">
        <v>180</v>
      </c>
      <c r="B25" s="91" t="s">
        <v>138</v>
      </c>
      <c r="C25" s="283" t="s">
        <v>133</v>
      </c>
      <c r="D25" s="283">
        <v>7</v>
      </c>
      <c r="E25" s="283" t="s">
        <v>126</v>
      </c>
      <c r="F25" s="107">
        <v>14</v>
      </c>
    </row>
    <row r="26" spans="1:7" x14ac:dyDescent="0.25">
      <c r="A26" s="75" t="s">
        <v>181</v>
      </c>
      <c r="B26" s="91" t="s">
        <v>529</v>
      </c>
      <c r="C26" s="283" t="s">
        <v>133</v>
      </c>
      <c r="D26" s="283">
        <v>3</v>
      </c>
      <c r="E26" s="283" t="s">
        <v>126</v>
      </c>
      <c r="F26" s="107">
        <v>6</v>
      </c>
    </row>
    <row r="27" spans="1:7" x14ac:dyDescent="0.25">
      <c r="A27" s="75" t="s">
        <v>182</v>
      </c>
      <c r="B27" s="91" t="s">
        <v>530</v>
      </c>
      <c r="C27" s="283" t="s">
        <v>133</v>
      </c>
      <c r="D27" s="283">
        <v>1</v>
      </c>
      <c r="E27" s="283" t="s">
        <v>126</v>
      </c>
      <c r="F27" s="107">
        <v>2</v>
      </c>
    </row>
    <row r="28" spans="1:7" x14ac:dyDescent="0.25">
      <c r="A28" s="75" t="s">
        <v>297</v>
      </c>
      <c r="B28" s="91" t="s">
        <v>531</v>
      </c>
      <c r="C28" s="283" t="s">
        <v>133</v>
      </c>
      <c r="D28" s="283">
        <v>2</v>
      </c>
      <c r="E28" s="283" t="s">
        <v>126</v>
      </c>
      <c r="F28" s="107">
        <v>4</v>
      </c>
    </row>
    <row r="29" spans="1:7" x14ac:dyDescent="0.25">
      <c r="A29" s="75" t="s">
        <v>298</v>
      </c>
      <c r="B29" s="91" t="s">
        <v>139</v>
      </c>
      <c r="C29" s="108" t="s">
        <v>133</v>
      </c>
      <c r="D29" s="108" t="s">
        <v>46</v>
      </c>
      <c r="E29" s="108" t="s">
        <v>124</v>
      </c>
      <c r="F29" s="118">
        <v>56</v>
      </c>
    </row>
    <row r="30" spans="1:7" x14ac:dyDescent="0.25">
      <c r="A30" s="75" t="s">
        <v>532</v>
      </c>
      <c r="B30" s="91" t="s">
        <v>295</v>
      </c>
      <c r="C30" s="108" t="s">
        <v>133</v>
      </c>
      <c r="D30" s="108" t="s">
        <v>46</v>
      </c>
      <c r="E30" s="108" t="s">
        <v>123</v>
      </c>
      <c r="F30" s="118">
        <v>1.2</v>
      </c>
    </row>
    <row r="31" spans="1:7" x14ac:dyDescent="0.25">
      <c r="A31" s="75" t="s">
        <v>533</v>
      </c>
      <c r="B31" s="91" t="s">
        <v>140</v>
      </c>
      <c r="C31" s="108" t="s">
        <v>133</v>
      </c>
      <c r="D31" s="108" t="s">
        <v>46</v>
      </c>
      <c r="E31" s="108" t="s">
        <v>91</v>
      </c>
      <c r="F31" s="118">
        <v>80</v>
      </c>
    </row>
    <row r="32" spans="1:7" x14ac:dyDescent="0.25">
      <c r="A32" s="75" t="s">
        <v>534</v>
      </c>
      <c r="B32" s="91" t="s">
        <v>141</v>
      </c>
      <c r="C32" s="283" t="s">
        <v>133</v>
      </c>
      <c r="D32" s="283">
        <v>20</v>
      </c>
      <c r="E32" s="283" t="s">
        <v>123</v>
      </c>
      <c r="F32" s="118">
        <v>20</v>
      </c>
    </row>
    <row r="33" spans="1:7" ht="16.5" thickBot="1" x14ac:dyDescent="0.3">
      <c r="A33" s="75" t="s">
        <v>535</v>
      </c>
      <c r="B33" s="102" t="s">
        <v>227</v>
      </c>
      <c r="C33" s="103" t="s">
        <v>133</v>
      </c>
      <c r="D33" s="103">
        <v>20</v>
      </c>
      <c r="E33" s="103" t="s">
        <v>124</v>
      </c>
      <c r="F33" s="186">
        <v>4</v>
      </c>
    </row>
    <row r="34" spans="1:7" ht="16.5" thickBot="1" x14ac:dyDescent="0.3">
      <c r="A34" s="86">
        <v>3</v>
      </c>
      <c r="B34" s="87" t="s">
        <v>142</v>
      </c>
      <c r="C34" s="88"/>
      <c r="D34" s="88"/>
      <c r="E34" s="88"/>
      <c r="F34" s="89"/>
    </row>
    <row r="35" spans="1:7" ht="16.5" thickBot="1" x14ac:dyDescent="0.3">
      <c r="A35" s="109" t="s">
        <v>183</v>
      </c>
      <c r="B35" s="338" t="s">
        <v>240</v>
      </c>
      <c r="C35" s="218" t="s">
        <v>91</v>
      </c>
      <c r="D35" s="218">
        <v>19</v>
      </c>
      <c r="E35" s="218" t="s">
        <v>123</v>
      </c>
      <c r="F35" s="284">
        <f>ROUND(((G35+H35)*0.15),2)</f>
        <v>15.39</v>
      </c>
      <c r="G35" s="144">
        <v>102.57</v>
      </c>
    </row>
    <row r="36" spans="1:7" ht="16.5" thickBot="1" x14ac:dyDescent="0.3">
      <c r="A36" s="187">
        <v>4</v>
      </c>
      <c r="B36" s="183" t="s">
        <v>301</v>
      </c>
      <c r="C36" s="184"/>
      <c r="D36" s="184"/>
      <c r="E36" s="184"/>
      <c r="F36" s="185"/>
    </row>
    <row r="37" spans="1:7" ht="31.5" x14ac:dyDescent="0.25">
      <c r="A37" s="339" t="s">
        <v>184</v>
      </c>
      <c r="B37" s="308" t="s">
        <v>527</v>
      </c>
      <c r="C37" s="336" t="s">
        <v>133</v>
      </c>
      <c r="D37" s="336">
        <v>1</v>
      </c>
      <c r="E37" s="336" t="s">
        <v>126</v>
      </c>
      <c r="F37" s="337">
        <v>10</v>
      </c>
    </row>
    <row r="38" spans="1:7" ht="30" customHeight="1" x14ac:dyDescent="0.25">
      <c r="A38" s="146" t="s">
        <v>185</v>
      </c>
      <c r="B38" s="92" t="s">
        <v>302</v>
      </c>
      <c r="C38" s="283" t="s">
        <v>133</v>
      </c>
      <c r="D38" s="283">
        <v>2</v>
      </c>
      <c r="E38" s="283" t="s">
        <v>126</v>
      </c>
      <c r="F38" s="284">
        <v>24</v>
      </c>
    </row>
    <row r="39" spans="1:7" ht="30.75" customHeight="1" thickBot="1" x14ac:dyDescent="0.3">
      <c r="A39" s="340" t="s">
        <v>186</v>
      </c>
      <c r="B39" s="309" t="s">
        <v>358</v>
      </c>
      <c r="C39" s="52" t="s">
        <v>133</v>
      </c>
      <c r="D39" s="52">
        <v>3</v>
      </c>
      <c r="E39" s="52" t="s">
        <v>123</v>
      </c>
      <c r="F39" s="96">
        <v>12</v>
      </c>
    </row>
    <row r="40" spans="1:7" x14ac:dyDescent="0.25">
      <c r="B40" s="110" t="s">
        <v>215</v>
      </c>
      <c r="C40" s="182"/>
      <c r="D40" s="182"/>
      <c r="E40" s="182" t="s">
        <v>216</v>
      </c>
    </row>
    <row r="41" spans="1:7" x14ac:dyDescent="0.25">
      <c r="A41" s="51"/>
      <c r="B41" s="110" t="s">
        <v>215</v>
      </c>
      <c r="C41" s="182"/>
      <c r="D41" s="182"/>
      <c r="E41" s="182" t="s">
        <v>158</v>
      </c>
      <c r="F41" s="51"/>
    </row>
    <row r="42" spans="1:7" x14ac:dyDescent="0.25">
      <c r="B42" s="110" t="s">
        <v>4</v>
      </c>
      <c r="C42" s="182"/>
      <c r="D42" s="182"/>
      <c r="E42" s="182" t="s">
        <v>122</v>
      </c>
    </row>
  </sheetData>
  <mergeCells count="5">
    <mergeCell ref="C2:D2"/>
    <mergeCell ref="E2:F2"/>
    <mergeCell ref="B2:B3"/>
    <mergeCell ref="A2:A3"/>
    <mergeCell ref="A1:F1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88" orientation="portrait" r:id="rId1"/>
  <headerFooter>
    <oddHeader>&amp;R&amp;P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94"/>
  <sheetViews>
    <sheetView tabSelected="1" workbookViewId="0">
      <selection activeCell="A6" sqref="A6:D6"/>
    </sheetView>
  </sheetViews>
  <sheetFormatPr defaultColWidth="9.140625" defaultRowHeight="15.75" x14ac:dyDescent="0.25"/>
  <cols>
    <col min="1" max="1" width="9.5703125" style="50" customWidth="1"/>
    <col min="2" max="2" width="62.7109375" style="95" customWidth="1"/>
    <col min="3" max="3" width="11.140625" style="51" customWidth="1"/>
    <col min="4" max="4" width="10.42578125" style="50" customWidth="1"/>
    <col min="5" max="16384" width="9.140625" style="51"/>
  </cols>
  <sheetData>
    <row r="1" spans="1:4" x14ac:dyDescent="0.25">
      <c r="B1" s="434"/>
      <c r="C1" s="435"/>
      <c r="D1" s="435" t="s">
        <v>555</v>
      </c>
    </row>
    <row r="2" spans="1:4" x14ac:dyDescent="0.25">
      <c r="B2" s="606" t="s">
        <v>558</v>
      </c>
      <c r="C2" s="606"/>
      <c r="D2" s="606"/>
    </row>
    <row r="3" spans="1:4" x14ac:dyDescent="0.25">
      <c r="B3" s="606" t="s">
        <v>557</v>
      </c>
      <c r="C3" s="606"/>
      <c r="D3" s="606"/>
    </row>
    <row r="4" spans="1:4" x14ac:dyDescent="0.25">
      <c r="A4" s="433"/>
      <c r="B4" s="611" t="s">
        <v>559</v>
      </c>
      <c r="C4" s="611"/>
      <c r="D4" s="611"/>
    </row>
    <row r="5" spans="1:4" x14ac:dyDescent="0.25">
      <c r="A5" s="433"/>
      <c r="B5" s="50"/>
      <c r="C5" s="95"/>
      <c r="D5" s="51"/>
    </row>
    <row r="6" spans="1:4" x14ac:dyDescent="0.25">
      <c r="A6" s="609" t="s">
        <v>554</v>
      </c>
      <c r="B6" s="609"/>
      <c r="C6" s="609"/>
      <c r="D6" s="609"/>
    </row>
    <row r="7" spans="1:4" ht="50.25" customHeight="1" x14ac:dyDescent="0.25">
      <c r="A7" s="610" t="s">
        <v>556</v>
      </c>
      <c r="B7" s="610"/>
      <c r="C7" s="610"/>
      <c r="D7" s="610"/>
    </row>
    <row r="8" spans="1:4" ht="16.5" thickBot="1" x14ac:dyDescent="0.3">
      <c r="A8" s="112"/>
      <c r="B8" s="358"/>
      <c r="C8" s="90"/>
      <c r="D8" s="112"/>
    </row>
    <row r="9" spans="1:4" ht="16.5" thickBot="1" x14ac:dyDescent="0.3">
      <c r="A9" s="310" t="s">
        <v>0</v>
      </c>
      <c r="B9" s="312" t="s">
        <v>143</v>
      </c>
      <c r="C9" s="312" t="s">
        <v>119</v>
      </c>
      <c r="D9" s="318" t="s">
        <v>131</v>
      </c>
    </row>
    <row r="10" spans="1:4" ht="16.5" thickBot="1" x14ac:dyDescent="0.3">
      <c r="A10" s="86">
        <v>1</v>
      </c>
      <c r="B10" s="87" t="s">
        <v>144</v>
      </c>
      <c r="C10" s="88" t="s">
        <v>537</v>
      </c>
      <c r="D10" s="417">
        <v>2004</v>
      </c>
    </row>
    <row r="11" spans="1:4" ht="16.5" thickBot="1" x14ac:dyDescent="0.3">
      <c r="A11" s="86">
        <v>2</v>
      </c>
      <c r="B11" s="87" t="s">
        <v>10</v>
      </c>
      <c r="C11" s="88" t="s">
        <v>24</v>
      </c>
      <c r="D11" s="418">
        <f>SUM(D12:D13)</f>
        <v>4.5999999999999996</v>
      </c>
    </row>
    <row r="12" spans="1:4" x14ac:dyDescent="0.25">
      <c r="A12" s="75" t="s">
        <v>179</v>
      </c>
      <c r="B12" s="105" t="s">
        <v>536</v>
      </c>
      <c r="C12" s="106" t="s">
        <v>24</v>
      </c>
      <c r="D12" s="419">
        <v>1.66</v>
      </c>
    </row>
    <row r="13" spans="1:4" ht="16.5" thickBot="1" x14ac:dyDescent="0.3">
      <c r="A13" s="188" t="s">
        <v>180</v>
      </c>
      <c r="B13" s="102" t="s">
        <v>349</v>
      </c>
      <c r="C13" s="103" t="s">
        <v>24</v>
      </c>
      <c r="D13" s="420">
        <v>2.94</v>
      </c>
    </row>
    <row r="14" spans="1:4" ht="16.5" thickBot="1" x14ac:dyDescent="0.3">
      <c r="A14" s="86">
        <v>3</v>
      </c>
      <c r="B14" s="87" t="s">
        <v>146</v>
      </c>
      <c r="C14" s="88" t="s">
        <v>24</v>
      </c>
      <c r="D14" s="417">
        <v>4.5999999999999996</v>
      </c>
    </row>
    <row r="15" spans="1:4" x14ac:dyDescent="0.25">
      <c r="A15" s="75" t="s">
        <v>183</v>
      </c>
      <c r="B15" s="105" t="s">
        <v>278</v>
      </c>
      <c r="C15" s="106" t="s">
        <v>24</v>
      </c>
      <c r="D15" s="419">
        <v>4.5999999999999996</v>
      </c>
    </row>
    <row r="16" spans="1:4" ht="16.5" thickBot="1" x14ac:dyDescent="0.3">
      <c r="A16" s="188" t="s">
        <v>239</v>
      </c>
      <c r="B16" s="102" t="s">
        <v>279</v>
      </c>
      <c r="C16" s="103" t="s">
        <v>24</v>
      </c>
      <c r="D16" s="420">
        <v>4.5999999999999996</v>
      </c>
    </row>
    <row r="17" spans="1:4" ht="16.5" thickBot="1" x14ac:dyDescent="0.3">
      <c r="A17" s="86">
        <v>4</v>
      </c>
      <c r="B17" s="87" t="s">
        <v>27</v>
      </c>
      <c r="C17" s="88" t="s">
        <v>123</v>
      </c>
      <c r="D17" s="418">
        <f>SUM(D18:D23)</f>
        <v>12267.240000000002</v>
      </c>
    </row>
    <row r="18" spans="1:4" x14ac:dyDescent="0.25">
      <c r="A18" s="189" t="s">
        <v>184</v>
      </c>
      <c r="B18" s="105" t="s">
        <v>147</v>
      </c>
      <c r="C18" s="106" t="s">
        <v>123</v>
      </c>
      <c r="D18" s="421">
        <v>540.16999999999996</v>
      </c>
    </row>
    <row r="19" spans="1:4" x14ac:dyDescent="0.25">
      <c r="A19" s="101" t="s">
        <v>185</v>
      </c>
      <c r="B19" s="91" t="s">
        <v>148</v>
      </c>
      <c r="C19" s="283" t="s">
        <v>123</v>
      </c>
      <c r="D19" s="422">
        <f>10420.95-D18-D20</f>
        <v>7866.5800000000008</v>
      </c>
    </row>
    <row r="20" spans="1:4" x14ac:dyDescent="0.25">
      <c r="A20" s="101" t="s">
        <v>186</v>
      </c>
      <c r="B20" s="91" t="s">
        <v>197</v>
      </c>
      <c r="C20" s="283" t="s">
        <v>123</v>
      </c>
      <c r="D20" s="422">
        <v>2014.2</v>
      </c>
    </row>
    <row r="21" spans="1:4" x14ac:dyDescent="0.25">
      <c r="A21" s="101" t="s">
        <v>187</v>
      </c>
      <c r="B21" s="91" t="s">
        <v>538</v>
      </c>
      <c r="C21" s="283" t="s">
        <v>123</v>
      </c>
      <c r="D21" s="423">
        <v>54.02</v>
      </c>
    </row>
    <row r="22" spans="1:4" x14ac:dyDescent="0.25">
      <c r="A22" s="101" t="s">
        <v>193</v>
      </c>
      <c r="B22" s="91" t="s">
        <v>539</v>
      </c>
      <c r="C22" s="283" t="s">
        <v>123</v>
      </c>
      <c r="D22" s="423">
        <f>1846.29-D21-D23</f>
        <v>785.17</v>
      </c>
    </row>
    <row r="23" spans="1:4" ht="16.5" thickBot="1" x14ac:dyDescent="0.3">
      <c r="A23" s="190" t="s">
        <v>194</v>
      </c>
      <c r="B23" s="102" t="s">
        <v>198</v>
      </c>
      <c r="C23" s="103" t="s">
        <v>123</v>
      </c>
      <c r="D23" s="420">
        <v>1007.1</v>
      </c>
    </row>
    <row r="24" spans="1:4" ht="16.5" thickBot="1" x14ac:dyDescent="0.3">
      <c r="A24" s="86">
        <v>5</v>
      </c>
      <c r="B24" s="87" t="s">
        <v>540</v>
      </c>
      <c r="C24" s="88" t="s">
        <v>123</v>
      </c>
      <c r="D24" s="418">
        <f>SUM(D25:D27)</f>
        <v>9813.7900000000009</v>
      </c>
    </row>
    <row r="25" spans="1:4" x14ac:dyDescent="0.25">
      <c r="A25" s="189" t="s">
        <v>299</v>
      </c>
      <c r="B25" s="105" t="s">
        <v>542</v>
      </c>
      <c r="C25" s="106" t="s">
        <v>123</v>
      </c>
      <c r="D25" s="421">
        <v>5554.76</v>
      </c>
    </row>
    <row r="26" spans="1:4" x14ac:dyDescent="0.25">
      <c r="A26" s="189" t="s">
        <v>300</v>
      </c>
      <c r="B26" s="105" t="s">
        <v>543</v>
      </c>
      <c r="C26" s="106" t="s">
        <v>123</v>
      </c>
      <c r="D26" s="421">
        <v>2417.04</v>
      </c>
    </row>
    <row r="27" spans="1:4" ht="16.5" thickBot="1" x14ac:dyDescent="0.3">
      <c r="A27" s="407" t="s">
        <v>541</v>
      </c>
      <c r="B27" s="102" t="s">
        <v>280</v>
      </c>
      <c r="C27" s="103" t="s">
        <v>123</v>
      </c>
      <c r="D27" s="424">
        <v>1841.99</v>
      </c>
    </row>
    <row r="28" spans="1:4" ht="16.5" thickBot="1" x14ac:dyDescent="0.3">
      <c r="A28" s="86" t="s">
        <v>350</v>
      </c>
      <c r="B28" s="87" t="s">
        <v>351</v>
      </c>
      <c r="C28" s="88" t="s">
        <v>91</v>
      </c>
      <c r="D28" s="418">
        <v>1</v>
      </c>
    </row>
    <row r="29" spans="1:4" x14ac:dyDescent="0.25">
      <c r="A29" s="75" t="s">
        <v>191</v>
      </c>
      <c r="B29" s="105" t="s">
        <v>352</v>
      </c>
      <c r="C29" s="106" t="s">
        <v>123</v>
      </c>
      <c r="D29" s="421">
        <v>3</v>
      </c>
    </row>
    <row r="30" spans="1:4" ht="16.5" thickBot="1" x14ac:dyDescent="0.3">
      <c r="A30" s="188" t="s">
        <v>192</v>
      </c>
      <c r="B30" s="102" t="s">
        <v>353</v>
      </c>
      <c r="C30" s="103" t="s">
        <v>123</v>
      </c>
      <c r="D30" s="424">
        <v>3</v>
      </c>
    </row>
    <row r="31" spans="1:4" ht="16.5" thickBot="1" x14ac:dyDescent="0.3">
      <c r="A31" s="86">
        <v>7</v>
      </c>
      <c r="B31" s="87" t="s">
        <v>49</v>
      </c>
      <c r="C31" s="88" t="s">
        <v>91</v>
      </c>
      <c r="D31" s="417">
        <v>5</v>
      </c>
    </row>
    <row r="32" spans="1:4" x14ac:dyDescent="0.25">
      <c r="A32" s="75" t="s">
        <v>188</v>
      </c>
      <c r="B32" s="105" t="s">
        <v>150</v>
      </c>
      <c r="C32" s="106" t="s">
        <v>123</v>
      </c>
      <c r="D32" s="421">
        <v>249.7</v>
      </c>
    </row>
    <row r="33" spans="1:4" x14ac:dyDescent="0.25">
      <c r="A33" s="146" t="s">
        <v>189</v>
      </c>
      <c r="B33" s="91" t="s">
        <v>281</v>
      </c>
      <c r="C33" s="283" t="s">
        <v>123</v>
      </c>
      <c r="D33" s="422">
        <v>199.76</v>
      </c>
    </row>
    <row r="34" spans="1:4" x14ac:dyDescent="0.25">
      <c r="A34" s="146" t="s">
        <v>362</v>
      </c>
      <c r="B34" s="91" t="s">
        <v>282</v>
      </c>
      <c r="C34" s="283" t="s">
        <v>123</v>
      </c>
      <c r="D34" s="422">
        <v>5.37</v>
      </c>
    </row>
    <row r="35" spans="1:4" ht="16.5" thickBot="1" x14ac:dyDescent="0.3">
      <c r="A35" s="269" t="s">
        <v>363</v>
      </c>
      <c r="B35" s="268" t="s">
        <v>354</v>
      </c>
      <c r="C35" s="103" t="s">
        <v>123</v>
      </c>
      <c r="D35" s="425">
        <v>12</v>
      </c>
    </row>
    <row r="36" spans="1:4" ht="16.5" thickBot="1" x14ac:dyDescent="0.3">
      <c r="A36" s="86">
        <v>8</v>
      </c>
      <c r="B36" s="87" t="s">
        <v>151</v>
      </c>
      <c r="C36" s="88" t="s">
        <v>91</v>
      </c>
      <c r="D36" s="417">
        <v>2</v>
      </c>
    </row>
    <row r="37" spans="1:4" ht="16.5" thickBot="1" x14ac:dyDescent="0.3">
      <c r="A37" s="191" t="s">
        <v>360</v>
      </c>
      <c r="B37" s="87" t="s">
        <v>331</v>
      </c>
      <c r="C37" s="88" t="s">
        <v>91</v>
      </c>
      <c r="D37" s="417">
        <v>1</v>
      </c>
    </row>
    <row r="38" spans="1:4" ht="63" x14ac:dyDescent="0.25">
      <c r="A38" s="75" t="s">
        <v>199</v>
      </c>
      <c r="B38" s="307" t="s">
        <v>525</v>
      </c>
      <c r="C38" s="106" t="s">
        <v>126</v>
      </c>
      <c r="D38" s="419">
        <v>13</v>
      </c>
    </row>
    <row r="39" spans="1:4" x14ac:dyDescent="0.25">
      <c r="A39" s="146" t="s">
        <v>200</v>
      </c>
      <c r="B39" s="91" t="s">
        <v>152</v>
      </c>
      <c r="C39" s="283" t="s">
        <v>153</v>
      </c>
      <c r="D39" s="423">
        <v>24</v>
      </c>
    </row>
    <row r="40" spans="1:4" x14ac:dyDescent="0.25">
      <c r="A40" s="146" t="s">
        <v>201</v>
      </c>
      <c r="B40" s="91" t="s">
        <v>316</v>
      </c>
      <c r="C40" s="283" t="s">
        <v>123</v>
      </c>
      <c r="D40" s="423">
        <v>80.489999999999995</v>
      </c>
    </row>
    <row r="41" spans="1:4" x14ac:dyDescent="0.25">
      <c r="A41" s="146" t="s">
        <v>364</v>
      </c>
      <c r="B41" s="91" t="s">
        <v>283</v>
      </c>
      <c r="C41" s="283" t="s">
        <v>123</v>
      </c>
      <c r="D41" s="423">
        <v>3.9</v>
      </c>
    </row>
    <row r="42" spans="1:4" x14ac:dyDescent="0.25">
      <c r="A42" s="146" t="s">
        <v>365</v>
      </c>
      <c r="B42" s="91" t="s">
        <v>546</v>
      </c>
      <c r="C42" s="283" t="s">
        <v>124</v>
      </c>
      <c r="D42" s="423">
        <v>41.6</v>
      </c>
    </row>
    <row r="43" spans="1:4" x14ac:dyDescent="0.25">
      <c r="A43" s="146" t="s">
        <v>366</v>
      </c>
      <c r="B43" s="91" t="s">
        <v>284</v>
      </c>
      <c r="C43" s="283" t="s">
        <v>124</v>
      </c>
      <c r="D43" s="422">
        <v>7</v>
      </c>
    </row>
    <row r="44" spans="1:4" ht="15.75" customHeight="1" x14ac:dyDescent="0.25">
      <c r="A44" s="146" t="s">
        <v>367</v>
      </c>
      <c r="B44" s="92" t="s">
        <v>285</v>
      </c>
      <c r="C44" s="283" t="s">
        <v>124</v>
      </c>
      <c r="D44" s="422">
        <v>56.52</v>
      </c>
    </row>
    <row r="45" spans="1:4" ht="15.75" customHeight="1" x14ac:dyDescent="0.25">
      <c r="A45" s="146" t="s">
        <v>368</v>
      </c>
      <c r="B45" s="92" t="s">
        <v>286</v>
      </c>
      <c r="C45" s="283" t="s">
        <v>124</v>
      </c>
      <c r="D45" s="423">
        <v>53.51</v>
      </c>
    </row>
    <row r="46" spans="1:4" x14ac:dyDescent="0.25">
      <c r="A46" s="146" t="s">
        <v>369</v>
      </c>
      <c r="B46" s="91" t="s">
        <v>287</v>
      </c>
      <c r="C46" s="283" t="s">
        <v>124</v>
      </c>
      <c r="D46" s="423">
        <v>4</v>
      </c>
    </row>
    <row r="47" spans="1:4" x14ac:dyDescent="0.25">
      <c r="A47" s="146" t="s">
        <v>371</v>
      </c>
      <c r="B47" s="91" t="s">
        <v>288</v>
      </c>
      <c r="C47" s="283" t="s">
        <v>123</v>
      </c>
      <c r="D47" s="423">
        <v>8.44</v>
      </c>
    </row>
    <row r="48" spans="1:4" x14ac:dyDescent="0.25">
      <c r="A48" s="146" t="s">
        <v>370</v>
      </c>
      <c r="B48" s="91" t="s">
        <v>547</v>
      </c>
      <c r="C48" s="283" t="s">
        <v>123</v>
      </c>
      <c r="D48" s="423">
        <v>21.87</v>
      </c>
    </row>
    <row r="49" spans="1:4" ht="31.5" customHeight="1" thickBot="1" x14ac:dyDescent="0.3">
      <c r="A49" s="269" t="s">
        <v>372</v>
      </c>
      <c r="B49" s="145" t="s">
        <v>383</v>
      </c>
      <c r="C49" s="103" t="s">
        <v>219</v>
      </c>
      <c r="D49" s="420">
        <v>10</v>
      </c>
    </row>
    <row r="50" spans="1:4" ht="16.5" thickBot="1" x14ac:dyDescent="0.3">
      <c r="A50" s="408" t="s">
        <v>361</v>
      </c>
      <c r="B50" s="311" t="s">
        <v>117</v>
      </c>
      <c r="C50" s="312" t="s">
        <v>91</v>
      </c>
      <c r="D50" s="426">
        <v>1</v>
      </c>
    </row>
    <row r="51" spans="1:4" ht="63" x14ac:dyDescent="0.25">
      <c r="A51" s="356" t="s">
        <v>202</v>
      </c>
      <c r="B51" s="308" t="s">
        <v>525</v>
      </c>
      <c r="C51" s="355" t="s">
        <v>126</v>
      </c>
      <c r="D51" s="416">
        <v>14</v>
      </c>
    </row>
    <row r="52" spans="1:4" x14ac:dyDescent="0.25">
      <c r="A52" s="146" t="s">
        <v>203</v>
      </c>
      <c r="B52" s="91" t="s">
        <v>152</v>
      </c>
      <c r="C52" s="283" t="s">
        <v>153</v>
      </c>
      <c r="D52" s="283">
        <v>24</v>
      </c>
    </row>
    <row r="53" spans="1:4" x14ac:dyDescent="0.25">
      <c r="A53" s="146" t="s">
        <v>204</v>
      </c>
      <c r="B53" s="91" t="s">
        <v>154</v>
      </c>
      <c r="C53" s="283" t="s">
        <v>123</v>
      </c>
      <c r="D53" s="283">
        <v>123.74</v>
      </c>
    </row>
    <row r="54" spans="1:4" x14ac:dyDescent="0.25">
      <c r="A54" s="146" t="s">
        <v>373</v>
      </c>
      <c r="B54" s="91" t="s">
        <v>283</v>
      </c>
      <c r="C54" s="283" t="s">
        <v>123</v>
      </c>
      <c r="D54" s="283">
        <v>4.2</v>
      </c>
    </row>
    <row r="55" spans="1:4" x14ac:dyDescent="0.25">
      <c r="A55" s="146" t="s">
        <v>374</v>
      </c>
      <c r="B55" s="91" t="s">
        <v>546</v>
      </c>
      <c r="C55" s="283" t="s">
        <v>124</v>
      </c>
      <c r="D55" s="39">
        <v>44.8</v>
      </c>
    </row>
    <row r="56" spans="1:4" x14ac:dyDescent="0.25">
      <c r="A56" s="146" t="s">
        <v>375</v>
      </c>
      <c r="B56" s="91" t="s">
        <v>284</v>
      </c>
      <c r="C56" s="283" t="s">
        <v>124</v>
      </c>
      <c r="D56" s="39">
        <v>7</v>
      </c>
    </row>
    <row r="57" spans="1:4" ht="15.75" customHeight="1" x14ac:dyDescent="0.25">
      <c r="A57" s="146" t="s">
        <v>376</v>
      </c>
      <c r="B57" s="92" t="s">
        <v>285</v>
      </c>
      <c r="C57" s="283" t="s">
        <v>124</v>
      </c>
      <c r="D57" s="39">
        <v>92.03</v>
      </c>
    </row>
    <row r="58" spans="1:4" ht="15.75" customHeight="1" x14ac:dyDescent="0.25">
      <c r="A58" s="146" t="s">
        <v>377</v>
      </c>
      <c r="B58" s="92" t="s">
        <v>286</v>
      </c>
      <c r="C58" s="283" t="s">
        <v>124</v>
      </c>
      <c r="D58" s="283">
        <v>53.51</v>
      </c>
    </row>
    <row r="59" spans="1:4" x14ac:dyDescent="0.25">
      <c r="A59" s="146" t="s">
        <v>378</v>
      </c>
      <c r="B59" s="91" t="s">
        <v>287</v>
      </c>
      <c r="C59" s="283" t="s">
        <v>124</v>
      </c>
      <c r="D59" s="283">
        <v>4</v>
      </c>
    </row>
    <row r="60" spans="1:4" x14ac:dyDescent="0.25">
      <c r="A60" s="146" t="s">
        <v>379</v>
      </c>
      <c r="B60" s="91" t="s">
        <v>288</v>
      </c>
      <c r="C60" s="283" t="s">
        <v>123</v>
      </c>
      <c r="D60" s="283">
        <v>10.07</v>
      </c>
    </row>
    <row r="61" spans="1:4" x14ac:dyDescent="0.25">
      <c r="A61" s="146" t="s">
        <v>380</v>
      </c>
      <c r="B61" s="91" t="s">
        <v>355</v>
      </c>
      <c r="C61" s="283" t="s">
        <v>123</v>
      </c>
      <c r="D61" s="283">
        <v>84.94</v>
      </c>
    </row>
    <row r="62" spans="1:4" x14ac:dyDescent="0.25">
      <c r="A62" s="146" t="s">
        <v>356</v>
      </c>
      <c r="B62" s="91" t="s">
        <v>155</v>
      </c>
      <c r="C62" s="283" t="s">
        <v>123</v>
      </c>
      <c r="D62" s="283">
        <v>46.04</v>
      </c>
    </row>
    <row r="63" spans="1:4" ht="15.75" customHeight="1" thickBot="1" x14ac:dyDescent="0.3">
      <c r="A63" s="357" t="s">
        <v>384</v>
      </c>
      <c r="B63" s="409" t="s">
        <v>383</v>
      </c>
      <c r="C63" s="52" t="s">
        <v>219</v>
      </c>
      <c r="D63" s="52">
        <v>10</v>
      </c>
    </row>
    <row r="64" spans="1:4" ht="16.5" thickBot="1" x14ac:dyDescent="0.3">
      <c r="A64" s="147" t="s">
        <v>381</v>
      </c>
      <c r="B64" s="148" t="s">
        <v>301</v>
      </c>
      <c r="C64" s="149" t="s">
        <v>91</v>
      </c>
      <c r="D64" s="427">
        <v>3</v>
      </c>
    </row>
    <row r="65" spans="1:4" x14ac:dyDescent="0.25">
      <c r="A65" s="271" t="s">
        <v>289</v>
      </c>
      <c r="B65" s="105" t="s">
        <v>544</v>
      </c>
      <c r="C65" s="106" t="s">
        <v>91</v>
      </c>
      <c r="D65" s="421">
        <v>1</v>
      </c>
    </row>
    <row r="66" spans="1:4" x14ac:dyDescent="0.25">
      <c r="A66" s="271" t="s">
        <v>317</v>
      </c>
      <c r="B66" s="105" t="s">
        <v>359</v>
      </c>
      <c r="C66" s="106" t="s">
        <v>91</v>
      </c>
      <c r="D66" s="421">
        <v>2</v>
      </c>
    </row>
    <row r="67" spans="1:4" ht="16.5" thickBot="1" x14ac:dyDescent="0.3">
      <c r="A67" s="272" t="s">
        <v>545</v>
      </c>
      <c r="B67" s="102" t="s">
        <v>358</v>
      </c>
      <c r="C67" s="103" t="s">
        <v>123</v>
      </c>
      <c r="D67" s="424">
        <v>12</v>
      </c>
    </row>
    <row r="68" spans="1:4" ht="16.5" thickBot="1" x14ac:dyDescent="0.3">
      <c r="A68" s="86">
        <v>10</v>
      </c>
      <c r="B68" s="87" t="s">
        <v>156</v>
      </c>
      <c r="C68" s="88" t="s">
        <v>91</v>
      </c>
      <c r="D68" s="418">
        <v>19</v>
      </c>
    </row>
    <row r="69" spans="1:4" x14ac:dyDescent="0.25">
      <c r="A69" s="189" t="s">
        <v>386</v>
      </c>
      <c r="B69" s="105" t="s">
        <v>157</v>
      </c>
      <c r="C69" s="106" t="s">
        <v>123</v>
      </c>
      <c r="D69" s="421">
        <v>285</v>
      </c>
    </row>
    <row r="70" spans="1:4" ht="16.5" thickBot="1" x14ac:dyDescent="0.3">
      <c r="A70" s="190" t="s">
        <v>387</v>
      </c>
      <c r="B70" s="102" t="s">
        <v>324</v>
      </c>
      <c r="C70" s="103" t="s">
        <v>124</v>
      </c>
      <c r="D70" s="424">
        <v>102.57</v>
      </c>
    </row>
    <row r="71" spans="1:4" ht="16.5" thickBot="1" x14ac:dyDescent="0.3">
      <c r="A71" s="86">
        <v>11</v>
      </c>
      <c r="B71" s="87" t="s">
        <v>159</v>
      </c>
      <c r="C71" s="88" t="s">
        <v>24</v>
      </c>
      <c r="D71" s="418">
        <v>2.2400000000000002</v>
      </c>
    </row>
    <row r="72" spans="1:4" x14ac:dyDescent="0.25">
      <c r="A72" s="75" t="s">
        <v>190</v>
      </c>
      <c r="B72" s="105" t="s">
        <v>160</v>
      </c>
      <c r="C72" s="106" t="s">
        <v>24</v>
      </c>
      <c r="D72" s="421">
        <v>2.2400000000000002</v>
      </c>
    </row>
    <row r="73" spans="1:4" x14ac:dyDescent="0.25">
      <c r="A73" s="146" t="s">
        <v>388</v>
      </c>
      <c r="B73" s="91" t="s">
        <v>161</v>
      </c>
      <c r="C73" s="283" t="s">
        <v>24</v>
      </c>
      <c r="D73" s="422">
        <v>4.5999999999999996</v>
      </c>
    </row>
    <row r="74" spans="1:4" x14ac:dyDescent="0.25">
      <c r="A74" s="146" t="s">
        <v>389</v>
      </c>
      <c r="B74" s="91" t="s">
        <v>292</v>
      </c>
      <c r="C74" s="283" t="s">
        <v>123</v>
      </c>
      <c r="D74" s="422">
        <v>19.63</v>
      </c>
    </row>
    <row r="75" spans="1:4" ht="16.5" thickBot="1" x14ac:dyDescent="0.3">
      <c r="A75" s="188" t="s">
        <v>390</v>
      </c>
      <c r="B75" s="102" t="s">
        <v>290</v>
      </c>
      <c r="C75" s="103" t="s">
        <v>24</v>
      </c>
      <c r="D75" s="424">
        <v>2.36</v>
      </c>
    </row>
    <row r="76" spans="1:4" ht="16.5" thickBot="1" x14ac:dyDescent="0.3">
      <c r="A76" s="86">
        <v>12</v>
      </c>
      <c r="B76" s="87" t="s">
        <v>162</v>
      </c>
      <c r="C76" s="88" t="s">
        <v>91</v>
      </c>
      <c r="D76" s="418">
        <v>20</v>
      </c>
    </row>
    <row r="77" spans="1:4" x14ac:dyDescent="0.25">
      <c r="A77" s="75" t="s">
        <v>400</v>
      </c>
      <c r="B77" s="105" t="s">
        <v>528</v>
      </c>
      <c r="C77" s="158" t="s">
        <v>126</v>
      </c>
      <c r="D77" s="428">
        <v>14</v>
      </c>
    </row>
    <row r="78" spans="1:4" x14ac:dyDescent="0.25">
      <c r="A78" s="146" t="s">
        <v>382</v>
      </c>
      <c r="B78" s="91" t="s">
        <v>138</v>
      </c>
      <c r="C78" s="93" t="s">
        <v>126</v>
      </c>
      <c r="D78" s="429">
        <v>14</v>
      </c>
    </row>
    <row r="79" spans="1:4" x14ac:dyDescent="0.25">
      <c r="A79" s="146" t="s">
        <v>401</v>
      </c>
      <c r="B79" s="91" t="s">
        <v>529</v>
      </c>
      <c r="C79" s="93" t="s">
        <v>126</v>
      </c>
      <c r="D79" s="429">
        <v>6</v>
      </c>
    </row>
    <row r="80" spans="1:4" x14ac:dyDescent="0.25">
      <c r="A80" s="146" t="s">
        <v>391</v>
      </c>
      <c r="B80" s="91" t="s">
        <v>530</v>
      </c>
      <c r="C80" s="93" t="s">
        <v>126</v>
      </c>
      <c r="D80" s="429">
        <v>2</v>
      </c>
    </row>
    <row r="81" spans="1:8" x14ac:dyDescent="0.25">
      <c r="A81" s="146" t="s">
        <v>392</v>
      </c>
      <c r="B81" s="91" t="s">
        <v>531</v>
      </c>
      <c r="C81" s="93" t="s">
        <v>126</v>
      </c>
      <c r="D81" s="429">
        <v>4</v>
      </c>
    </row>
    <row r="82" spans="1:8" x14ac:dyDescent="0.25">
      <c r="A82" s="146" t="s">
        <v>393</v>
      </c>
      <c r="B82" s="91" t="s">
        <v>291</v>
      </c>
      <c r="C82" s="283" t="s">
        <v>124</v>
      </c>
      <c r="D82" s="422">
        <v>56</v>
      </c>
    </row>
    <row r="83" spans="1:8" x14ac:dyDescent="0.25">
      <c r="A83" s="146" t="s">
        <v>548</v>
      </c>
      <c r="B83" s="91" t="s">
        <v>325</v>
      </c>
      <c r="C83" s="283" t="s">
        <v>123</v>
      </c>
      <c r="D83" s="422">
        <v>1.2</v>
      </c>
    </row>
    <row r="84" spans="1:8" x14ac:dyDescent="0.25">
      <c r="A84" s="146" t="s">
        <v>549</v>
      </c>
      <c r="B84" s="91" t="s">
        <v>163</v>
      </c>
      <c r="C84" s="283" t="s">
        <v>91</v>
      </c>
      <c r="D84" s="422">
        <v>80</v>
      </c>
    </row>
    <row r="85" spans="1:8" x14ac:dyDescent="0.25">
      <c r="A85" s="146" t="s">
        <v>550</v>
      </c>
      <c r="B85" s="91" t="s">
        <v>164</v>
      </c>
      <c r="C85" s="283" t="s">
        <v>123</v>
      </c>
      <c r="D85" s="422">
        <v>20</v>
      </c>
    </row>
    <row r="86" spans="1:8" ht="16.5" thickBot="1" x14ac:dyDescent="0.3">
      <c r="A86" s="188" t="s">
        <v>551</v>
      </c>
      <c r="B86" s="102" t="s">
        <v>165</v>
      </c>
      <c r="C86" s="103" t="s">
        <v>124</v>
      </c>
      <c r="D86" s="424">
        <v>4</v>
      </c>
    </row>
    <row r="87" spans="1:8" ht="16.5" thickBot="1" x14ac:dyDescent="0.3">
      <c r="A87" s="86">
        <v>13</v>
      </c>
      <c r="B87" s="281" t="s">
        <v>348</v>
      </c>
      <c r="C87" s="282" t="s">
        <v>123</v>
      </c>
      <c r="D87" s="430">
        <v>8.14</v>
      </c>
    </row>
    <row r="88" spans="1:8" ht="16.5" thickBot="1" x14ac:dyDescent="0.3">
      <c r="A88" s="187">
        <v>14</v>
      </c>
      <c r="B88" s="405" t="s">
        <v>517</v>
      </c>
      <c r="C88" s="406" t="s">
        <v>123</v>
      </c>
      <c r="D88" s="431">
        <v>2</v>
      </c>
    </row>
    <row r="89" spans="1:8" ht="16.5" thickBot="1" x14ac:dyDescent="0.3">
      <c r="A89" s="86">
        <v>15</v>
      </c>
      <c r="B89" s="281" t="s">
        <v>519</v>
      </c>
      <c r="C89" s="282" t="s">
        <v>123</v>
      </c>
      <c r="D89" s="430">
        <v>1</v>
      </c>
    </row>
    <row r="90" spans="1:8" ht="16.5" thickBot="1" x14ac:dyDescent="0.3">
      <c r="A90" s="86">
        <v>16</v>
      </c>
      <c r="B90" s="281" t="s">
        <v>521</v>
      </c>
      <c r="C90" s="282" t="s">
        <v>123</v>
      </c>
      <c r="D90" s="430">
        <v>80</v>
      </c>
    </row>
    <row r="91" spans="1:8" ht="16.5" thickBot="1" x14ac:dyDescent="0.3">
      <c r="A91" s="147">
        <v>17</v>
      </c>
      <c r="B91" s="279" t="s">
        <v>195</v>
      </c>
      <c r="C91" s="280" t="s">
        <v>196</v>
      </c>
      <c r="D91" s="432">
        <v>1</v>
      </c>
    </row>
    <row r="92" spans="1:8" ht="16.5" thickBot="1" x14ac:dyDescent="0.3">
      <c r="A92" s="607" t="s">
        <v>23</v>
      </c>
      <c r="B92" s="608"/>
      <c r="C92" s="608"/>
      <c r="D92" s="608"/>
    </row>
    <row r="93" spans="1:8" x14ac:dyDescent="0.25">
      <c r="E93" s="94"/>
      <c r="F93" s="94"/>
      <c r="G93" s="94"/>
      <c r="H93" s="94"/>
    </row>
    <row r="94" spans="1:8" x14ac:dyDescent="0.25">
      <c r="E94" s="3"/>
      <c r="F94" s="3"/>
      <c r="G94" s="3"/>
      <c r="H94" s="3"/>
    </row>
  </sheetData>
  <mergeCells count="6">
    <mergeCell ref="B2:D2"/>
    <mergeCell ref="B3:D3"/>
    <mergeCell ref="A92:D92"/>
    <mergeCell ref="A6:D6"/>
    <mergeCell ref="B4:D4"/>
    <mergeCell ref="A7:D7"/>
  </mergeCells>
  <pageMargins left="0.70866141732283472" right="0.70866141732283472" top="0.94488188976377963" bottom="0.74803149606299213" header="0.31496062992125984" footer="0.31496062992125984"/>
  <pageSetup paperSize="9" scale="93" fitToHeight="0" orientation="portrait" r:id="rId1"/>
  <headerFooter>
    <oddHeader>&amp;R&amp;P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2"/>
  <sheetViews>
    <sheetView topLeftCell="A4" workbookViewId="0">
      <selection activeCell="H13" sqref="H13"/>
    </sheetView>
  </sheetViews>
  <sheetFormatPr defaultRowHeight="15.75" x14ac:dyDescent="0.25"/>
  <cols>
    <col min="1" max="1" width="3.42578125" style="3" customWidth="1"/>
    <col min="2" max="2" width="14.7109375" style="3" customWidth="1"/>
    <col min="3" max="3" width="7.85546875" style="3" customWidth="1"/>
    <col min="4" max="4" width="7.7109375" style="3" customWidth="1"/>
    <col min="5" max="5" width="7.42578125" style="3" customWidth="1"/>
    <col min="6" max="6" width="6.85546875" style="3" customWidth="1"/>
    <col min="7" max="7" width="8.42578125" style="3" customWidth="1"/>
    <col min="8" max="8" width="8.5703125" style="3" customWidth="1"/>
    <col min="9" max="9" width="7.42578125" style="3" customWidth="1"/>
    <col min="10" max="10" width="7.5703125" style="3" customWidth="1"/>
    <col min="11" max="11" width="8.140625" style="3" customWidth="1"/>
    <col min="12" max="12" width="11.85546875" style="3" customWidth="1"/>
    <col min="13" max="14" width="9" style="3"/>
    <col min="15" max="15" width="8.140625" style="3" customWidth="1"/>
    <col min="16" max="16" width="18.140625" style="3" customWidth="1"/>
    <col min="17" max="256" width="9" style="3"/>
    <col min="257" max="257" width="3.42578125" style="3" customWidth="1"/>
    <col min="258" max="258" width="14.7109375" style="3" customWidth="1"/>
    <col min="259" max="259" width="7.85546875" style="3" customWidth="1"/>
    <col min="260" max="260" width="7.7109375" style="3" customWidth="1"/>
    <col min="261" max="261" width="7.42578125" style="3" customWidth="1"/>
    <col min="262" max="262" width="6.85546875" style="3" customWidth="1"/>
    <col min="263" max="263" width="8.42578125" style="3" customWidth="1"/>
    <col min="264" max="264" width="8.5703125" style="3" customWidth="1"/>
    <col min="265" max="265" width="7.42578125" style="3" customWidth="1"/>
    <col min="266" max="266" width="7.5703125" style="3" customWidth="1"/>
    <col min="267" max="267" width="8.140625" style="3" customWidth="1"/>
    <col min="268" max="268" width="11.85546875" style="3" customWidth="1"/>
    <col min="269" max="270" width="9" style="3"/>
    <col min="271" max="271" width="8.140625" style="3" customWidth="1"/>
    <col min="272" max="272" width="18.140625" style="3" customWidth="1"/>
    <col min="273" max="512" width="9" style="3"/>
    <col min="513" max="513" width="3.42578125" style="3" customWidth="1"/>
    <col min="514" max="514" width="14.7109375" style="3" customWidth="1"/>
    <col min="515" max="515" width="7.85546875" style="3" customWidth="1"/>
    <col min="516" max="516" width="7.7109375" style="3" customWidth="1"/>
    <col min="517" max="517" width="7.42578125" style="3" customWidth="1"/>
    <col min="518" max="518" width="6.85546875" style="3" customWidth="1"/>
    <col min="519" max="519" width="8.42578125" style="3" customWidth="1"/>
    <col min="520" max="520" width="8.5703125" style="3" customWidth="1"/>
    <col min="521" max="521" width="7.42578125" style="3" customWidth="1"/>
    <col min="522" max="522" width="7.5703125" style="3" customWidth="1"/>
    <col min="523" max="523" width="8.140625" style="3" customWidth="1"/>
    <col min="524" max="524" width="11.85546875" style="3" customWidth="1"/>
    <col min="525" max="526" width="9" style="3"/>
    <col min="527" max="527" width="8.140625" style="3" customWidth="1"/>
    <col min="528" max="528" width="18.140625" style="3" customWidth="1"/>
    <col min="529" max="768" width="9" style="3"/>
    <col min="769" max="769" width="3.42578125" style="3" customWidth="1"/>
    <col min="770" max="770" width="14.7109375" style="3" customWidth="1"/>
    <col min="771" max="771" width="7.85546875" style="3" customWidth="1"/>
    <col min="772" max="772" width="7.7109375" style="3" customWidth="1"/>
    <col min="773" max="773" width="7.42578125" style="3" customWidth="1"/>
    <col min="774" max="774" width="6.85546875" style="3" customWidth="1"/>
    <col min="775" max="775" width="8.42578125" style="3" customWidth="1"/>
    <col min="776" max="776" width="8.5703125" style="3" customWidth="1"/>
    <col min="777" max="777" width="7.42578125" style="3" customWidth="1"/>
    <col min="778" max="778" width="7.5703125" style="3" customWidth="1"/>
    <col min="779" max="779" width="8.140625" style="3" customWidth="1"/>
    <col min="780" max="780" width="11.85546875" style="3" customWidth="1"/>
    <col min="781" max="782" width="9" style="3"/>
    <col min="783" max="783" width="8.140625" style="3" customWidth="1"/>
    <col min="784" max="784" width="18.140625" style="3" customWidth="1"/>
    <col min="785" max="1024" width="9" style="3"/>
    <col min="1025" max="1025" width="3.42578125" style="3" customWidth="1"/>
    <col min="1026" max="1026" width="14.7109375" style="3" customWidth="1"/>
    <col min="1027" max="1027" width="7.85546875" style="3" customWidth="1"/>
    <col min="1028" max="1028" width="7.7109375" style="3" customWidth="1"/>
    <col min="1029" max="1029" width="7.42578125" style="3" customWidth="1"/>
    <col min="1030" max="1030" width="6.85546875" style="3" customWidth="1"/>
    <col min="1031" max="1031" width="8.42578125" style="3" customWidth="1"/>
    <col min="1032" max="1032" width="8.5703125" style="3" customWidth="1"/>
    <col min="1033" max="1033" width="7.42578125" style="3" customWidth="1"/>
    <col min="1034" max="1034" width="7.5703125" style="3" customWidth="1"/>
    <col min="1035" max="1035" width="8.140625" style="3" customWidth="1"/>
    <col min="1036" max="1036" width="11.85546875" style="3" customWidth="1"/>
    <col min="1037" max="1038" width="9" style="3"/>
    <col min="1039" max="1039" width="8.140625" style="3" customWidth="1"/>
    <col min="1040" max="1040" width="18.140625" style="3" customWidth="1"/>
    <col min="1041" max="1280" width="9" style="3"/>
    <col min="1281" max="1281" width="3.42578125" style="3" customWidth="1"/>
    <col min="1282" max="1282" width="14.7109375" style="3" customWidth="1"/>
    <col min="1283" max="1283" width="7.85546875" style="3" customWidth="1"/>
    <col min="1284" max="1284" width="7.7109375" style="3" customWidth="1"/>
    <col min="1285" max="1285" width="7.42578125" style="3" customWidth="1"/>
    <col min="1286" max="1286" width="6.85546875" style="3" customWidth="1"/>
    <col min="1287" max="1287" width="8.42578125" style="3" customWidth="1"/>
    <col min="1288" max="1288" width="8.5703125" style="3" customWidth="1"/>
    <col min="1289" max="1289" width="7.42578125" style="3" customWidth="1"/>
    <col min="1290" max="1290" width="7.5703125" style="3" customWidth="1"/>
    <col min="1291" max="1291" width="8.140625" style="3" customWidth="1"/>
    <col min="1292" max="1292" width="11.85546875" style="3" customWidth="1"/>
    <col min="1293" max="1294" width="9" style="3"/>
    <col min="1295" max="1295" width="8.140625" style="3" customWidth="1"/>
    <col min="1296" max="1296" width="18.140625" style="3" customWidth="1"/>
    <col min="1297" max="1536" width="9" style="3"/>
    <col min="1537" max="1537" width="3.42578125" style="3" customWidth="1"/>
    <col min="1538" max="1538" width="14.7109375" style="3" customWidth="1"/>
    <col min="1539" max="1539" width="7.85546875" style="3" customWidth="1"/>
    <col min="1540" max="1540" width="7.7109375" style="3" customWidth="1"/>
    <col min="1541" max="1541" width="7.42578125" style="3" customWidth="1"/>
    <col min="1542" max="1542" width="6.85546875" style="3" customWidth="1"/>
    <col min="1543" max="1543" width="8.42578125" style="3" customWidth="1"/>
    <col min="1544" max="1544" width="8.5703125" style="3" customWidth="1"/>
    <col min="1545" max="1545" width="7.42578125" style="3" customWidth="1"/>
    <col min="1546" max="1546" width="7.5703125" style="3" customWidth="1"/>
    <col min="1547" max="1547" width="8.140625" style="3" customWidth="1"/>
    <col min="1548" max="1548" width="11.85546875" style="3" customWidth="1"/>
    <col min="1549" max="1550" width="9" style="3"/>
    <col min="1551" max="1551" width="8.140625" style="3" customWidth="1"/>
    <col min="1552" max="1552" width="18.140625" style="3" customWidth="1"/>
    <col min="1553" max="1792" width="9" style="3"/>
    <col min="1793" max="1793" width="3.42578125" style="3" customWidth="1"/>
    <col min="1794" max="1794" width="14.7109375" style="3" customWidth="1"/>
    <col min="1795" max="1795" width="7.85546875" style="3" customWidth="1"/>
    <col min="1796" max="1796" width="7.7109375" style="3" customWidth="1"/>
    <col min="1797" max="1797" width="7.42578125" style="3" customWidth="1"/>
    <col min="1798" max="1798" width="6.85546875" style="3" customWidth="1"/>
    <col min="1799" max="1799" width="8.42578125" style="3" customWidth="1"/>
    <col min="1800" max="1800" width="8.5703125" style="3" customWidth="1"/>
    <col min="1801" max="1801" width="7.42578125" style="3" customWidth="1"/>
    <col min="1802" max="1802" width="7.5703125" style="3" customWidth="1"/>
    <col min="1803" max="1803" width="8.140625" style="3" customWidth="1"/>
    <col min="1804" max="1804" width="11.85546875" style="3" customWidth="1"/>
    <col min="1805" max="1806" width="9" style="3"/>
    <col min="1807" max="1807" width="8.140625" style="3" customWidth="1"/>
    <col min="1808" max="1808" width="18.140625" style="3" customWidth="1"/>
    <col min="1809" max="2048" width="9" style="3"/>
    <col min="2049" max="2049" width="3.42578125" style="3" customWidth="1"/>
    <col min="2050" max="2050" width="14.7109375" style="3" customWidth="1"/>
    <col min="2051" max="2051" width="7.85546875" style="3" customWidth="1"/>
    <col min="2052" max="2052" width="7.7109375" style="3" customWidth="1"/>
    <col min="2053" max="2053" width="7.42578125" style="3" customWidth="1"/>
    <col min="2054" max="2054" width="6.85546875" style="3" customWidth="1"/>
    <col min="2055" max="2055" width="8.42578125" style="3" customWidth="1"/>
    <col min="2056" max="2056" width="8.5703125" style="3" customWidth="1"/>
    <col min="2057" max="2057" width="7.42578125" style="3" customWidth="1"/>
    <col min="2058" max="2058" width="7.5703125" style="3" customWidth="1"/>
    <col min="2059" max="2059" width="8.140625" style="3" customWidth="1"/>
    <col min="2060" max="2060" width="11.85546875" style="3" customWidth="1"/>
    <col min="2061" max="2062" width="9" style="3"/>
    <col min="2063" max="2063" width="8.140625" style="3" customWidth="1"/>
    <col min="2064" max="2064" width="18.140625" style="3" customWidth="1"/>
    <col min="2065" max="2304" width="9" style="3"/>
    <col min="2305" max="2305" width="3.42578125" style="3" customWidth="1"/>
    <col min="2306" max="2306" width="14.7109375" style="3" customWidth="1"/>
    <col min="2307" max="2307" width="7.85546875" style="3" customWidth="1"/>
    <col min="2308" max="2308" width="7.7109375" style="3" customWidth="1"/>
    <col min="2309" max="2309" width="7.42578125" style="3" customWidth="1"/>
    <col min="2310" max="2310" width="6.85546875" style="3" customWidth="1"/>
    <col min="2311" max="2311" width="8.42578125" style="3" customWidth="1"/>
    <col min="2312" max="2312" width="8.5703125" style="3" customWidth="1"/>
    <col min="2313" max="2313" width="7.42578125" style="3" customWidth="1"/>
    <col min="2314" max="2314" width="7.5703125" style="3" customWidth="1"/>
    <col min="2315" max="2315" width="8.140625" style="3" customWidth="1"/>
    <col min="2316" max="2316" width="11.85546875" style="3" customWidth="1"/>
    <col min="2317" max="2318" width="9" style="3"/>
    <col min="2319" max="2319" width="8.140625" style="3" customWidth="1"/>
    <col min="2320" max="2320" width="18.140625" style="3" customWidth="1"/>
    <col min="2321" max="2560" width="9" style="3"/>
    <col min="2561" max="2561" width="3.42578125" style="3" customWidth="1"/>
    <col min="2562" max="2562" width="14.7109375" style="3" customWidth="1"/>
    <col min="2563" max="2563" width="7.85546875" style="3" customWidth="1"/>
    <col min="2564" max="2564" width="7.7109375" style="3" customWidth="1"/>
    <col min="2565" max="2565" width="7.42578125" style="3" customWidth="1"/>
    <col min="2566" max="2566" width="6.85546875" style="3" customWidth="1"/>
    <col min="2567" max="2567" width="8.42578125" style="3" customWidth="1"/>
    <col min="2568" max="2568" width="8.5703125" style="3" customWidth="1"/>
    <col min="2569" max="2569" width="7.42578125" style="3" customWidth="1"/>
    <col min="2570" max="2570" width="7.5703125" style="3" customWidth="1"/>
    <col min="2571" max="2571" width="8.140625" style="3" customWidth="1"/>
    <col min="2572" max="2572" width="11.85546875" style="3" customWidth="1"/>
    <col min="2573" max="2574" width="9" style="3"/>
    <col min="2575" max="2575" width="8.140625" style="3" customWidth="1"/>
    <col min="2576" max="2576" width="18.140625" style="3" customWidth="1"/>
    <col min="2577" max="2816" width="9" style="3"/>
    <col min="2817" max="2817" width="3.42578125" style="3" customWidth="1"/>
    <col min="2818" max="2818" width="14.7109375" style="3" customWidth="1"/>
    <col min="2819" max="2819" width="7.85546875" style="3" customWidth="1"/>
    <col min="2820" max="2820" width="7.7109375" style="3" customWidth="1"/>
    <col min="2821" max="2821" width="7.42578125" style="3" customWidth="1"/>
    <col min="2822" max="2822" width="6.85546875" style="3" customWidth="1"/>
    <col min="2823" max="2823" width="8.42578125" style="3" customWidth="1"/>
    <col min="2824" max="2824" width="8.5703125" style="3" customWidth="1"/>
    <col min="2825" max="2825" width="7.42578125" style="3" customWidth="1"/>
    <col min="2826" max="2826" width="7.5703125" style="3" customWidth="1"/>
    <col min="2827" max="2827" width="8.140625" style="3" customWidth="1"/>
    <col min="2828" max="2828" width="11.85546875" style="3" customWidth="1"/>
    <col min="2829" max="2830" width="9" style="3"/>
    <col min="2831" max="2831" width="8.140625" style="3" customWidth="1"/>
    <col min="2832" max="2832" width="18.140625" style="3" customWidth="1"/>
    <col min="2833" max="3072" width="9" style="3"/>
    <col min="3073" max="3073" width="3.42578125" style="3" customWidth="1"/>
    <col min="3074" max="3074" width="14.7109375" style="3" customWidth="1"/>
    <col min="3075" max="3075" width="7.85546875" style="3" customWidth="1"/>
    <col min="3076" max="3076" width="7.7109375" style="3" customWidth="1"/>
    <col min="3077" max="3077" width="7.42578125" style="3" customWidth="1"/>
    <col min="3078" max="3078" width="6.85546875" style="3" customWidth="1"/>
    <col min="3079" max="3079" width="8.42578125" style="3" customWidth="1"/>
    <col min="3080" max="3080" width="8.5703125" style="3" customWidth="1"/>
    <col min="3081" max="3081" width="7.42578125" style="3" customWidth="1"/>
    <col min="3082" max="3082" width="7.5703125" style="3" customWidth="1"/>
    <col min="3083" max="3083" width="8.140625" style="3" customWidth="1"/>
    <col min="3084" max="3084" width="11.85546875" style="3" customWidth="1"/>
    <col min="3085" max="3086" width="9" style="3"/>
    <col min="3087" max="3087" width="8.140625" style="3" customWidth="1"/>
    <col min="3088" max="3088" width="18.140625" style="3" customWidth="1"/>
    <col min="3089" max="3328" width="9" style="3"/>
    <col min="3329" max="3329" width="3.42578125" style="3" customWidth="1"/>
    <col min="3330" max="3330" width="14.7109375" style="3" customWidth="1"/>
    <col min="3331" max="3331" width="7.85546875" style="3" customWidth="1"/>
    <col min="3332" max="3332" width="7.7109375" style="3" customWidth="1"/>
    <col min="3333" max="3333" width="7.42578125" style="3" customWidth="1"/>
    <col min="3334" max="3334" width="6.85546875" style="3" customWidth="1"/>
    <col min="3335" max="3335" width="8.42578125" style="3" customWidth="1"/>
    <col min="3336" max="3336" width="8.5703125" style="3" customWidth="1"/>
    <col min="3337" max="3337" width="7.42578125" style="3" customWidth="1"/>
    <col min="3338" max="3338" width="7.5703125" style="3" customWidth="1"/>
    <col min="3339" max="3339" width="8.140625" style="3" customWidth="1"/>
    <col min="3340" max="3340" width="11.85546875" style="3" customWidth="1"/>
    <col min="3341" max="3342" width="9" style="3"/>
    <col min="3343" max="3343" width="8.140625" style="3" customWidth="1"/>
    <col min="3344" max="3344" width="18.140625" style="3" customWidth="1"/>
    <col min="3345" max="3584" width="9" style="3"/>
    <col min="3585" max="3585" width="3.42578125" style="3" customWidth="1"/>
    <col min="3586" max="3586" width="14.7109375" style="3" customWidth="1"/>
    <col min="3587" max="3587" width="7.85546875" style="3" customWidth="1"/>
    <col min="3588" max="3588" width="7.7109375" style="3" customWidth="1"/>
    <col min="3589" max="3589" width="7.42578125" style="3" customWidth="1"/>
    <col min="3590" max="3590" width="6.85546875" style="3" customWidth="1"/>
    <col min="3591" max="3591" width="8.42578125" style="3" customWidth="1"/>
    <col min="3592" max="3592" width="8.5703125" style="3" customWidth="1"/>
    <col min="3593" max="3593" width="7.42578125" style="3" customWidth="1"/>
    <col min="3594" max="3594" width="7.5703125" style="3" customWidth="1"/>
    <col min="3595" max="3595" width="8.140625" style="3" customWidth="1"/>
    <col min="3596" max="3596" width="11.85546875" style="3" customWidth="1"/>
    <col min="3597" max="3598" width="9" style="3"/>
    <col min="3599" max="3599" width="8.140625" style="3" customWidth="1"/>
    <col min="3600" max="3600" width="18.140625" style="3" customWidth="1"/>
    <col min="3601" max="3840" width="9" style="3"/>
    <col min="3841" max="3841" width="3.42578125" style="3" customWidth="1"/>
    <col min="3842" max="3842" width="14.7109375" style="3" customWidth="1"/>
    <col min="3843" max="3843" width="7.85546875" style="3" customWidth="1"/>
    <col min="3844" max="3844" width="7.7109375" style="3" customWidth="1"/>
    <col min="3845" max="3845" width="7.42578125" style="3" customWidth="1"/>
    <col min="3846" max="3846" width="6.85546875" style="3" customWidth="1"/>
    <col min="3847" max="3847" width="8.42578125" style="3" customWidth="1"/>
    <col min="3848" max="3848" width="8.5703125" style="3" customWidth="1"/>
    <col min="3849" max="3849" width="7.42578125" style="3" customWidth="1"/>
    <col min="3850" max="3850" width="7.5703125" style="3" customWidth="1"/>
    <col min="3851" max="3851" width="8.140625" style="3" customWidth="1"/>
    <col min="3852" max="3852" width="11.85546875" style="3" customWidth="1"/>
    <col min="3853" max="3854" width="9" style="3"/>
    <col min="3855" max="3855" width="8.140625" style="3" customWidth="1"/>
    <col min="3856" max="3856" width="18.140625" style="3" customWidth="1"/>
    <col min="3857" max="4096" width="9" style="3"/>
    <col min="4097" max="4097" width="3.42578125" style="3" customWidth="1"/>
    <col min="4098" max="4098" width="14.7109375" style="3" customWidth="1"/>
    <col min="4099" max="4099" width="7.85546875" style="3" customWidth="1"/>
    <col min="4100" max="4100" width="7.7109375" style="3" customWidth="1"/>
    <col min="4101" max="4101" width="7.42578125" style="3" customWidth="1"/>
    <col min="4102" max="4102" width="6.85546875" style="3" customWidth="1"/>
    <col min="4103" max="4103" width="8.42578125" style="3" customWidth="1"/>
    <col min="4104" max="4104" width="8.5703125" style="3" customWidth="1"/>
    <col min="4105" max="4105" width="7.42578125" style="3" customWidth="1"/>
    <col min="4106" max="4106" width="7.5703125" style="3" customWidth="1"/>
    <col min="4107" max="4107" width="8.140625" style="3" customWidth="1"/>
    <col min="4108" max="4108" width="11.85546875" style="3" customWidth="1"/>
    <col min="4109" max="4110" width="9" style="3"/>
    <col min="4111" max="4111" width="8.140625" style="3" customWidth="1"/>
    <col min="4112" max="4112" width="18.140625" style="3" customWidth="1"/>
    <col min="4113" max="4352" width="9" style="3"/>
    <col min="4353" max="4353" width="3.42578125" style="3" customWidth="1"/>
    <col min="4354" max="4354" width="14.7109375" style="3" customWidth="1"/>
    <col min="4355" max="4355" width="7.85546875" style="3" customWidth="1"/>
    <col min="4356" max="4356" width="7.7109375" style="3" customWidth="1"/>
    <col min="4357" max="4357" width="7.42578125" style="3" customWidth="1"/>
    <col min="4358" max="4358" width="6.85546875" style="3" customWidth="1"/>
    <col min="4359" max="4359" width="8.42578125" style="3" customWidth="1"/>
    <col min="4360" max="4360" width="8.5703125" style="3" customWidth="1"/>
    <col min="4361" max="4361" width="7.42578125" style="3" customWidth="1"/>
    <col min="4362" max="4362" width="7.5703125" style="3" customWidth="1"/>
    <col min="4363" max="4363" width="8.140625" style="3" customWidth="1"/>
    <col min="4364" max="4364" width="11.85546875" style="3" customWidth="1"/>
    <col min="4365" max="4366" width="9" style="3"/>
    <col min="4367" max="4367" width="8.140625" style="3" customWidth="1"/>
    <col min="4368" max="4368" width="18.140625" style="3" customWidth="1"/>
    <col min="4369" max="4608" width="9" style="3"/>
    <col min="4609" max="4609" width="3.42578125" style="3" customWidth="1"/>
    <col min="4610" max="4610" width="14.7109375" style="3" customWidth="1"/>
    <col min="4611" max="4611" width="7.85546875" style="3" customWidth="1"/>
    <col min="4612" max="4612" width="7.7109375" style="3" customWidth="1"/>
    <col min="4613" max="4613" width="7.42578125" style="3" customWidth="1"/>
    <col min="4614" max="4614" width="6.85546875" style="3" customWidth="1"/>
    <col min="4615" max="4615" width="8.42578125" style="3" customWidth="1"/>
    <col min="4616" max="4616" width="8.5703125" style="3" customWidth="1"/>
    <col min="4617" max="4617" width="7.42578125" style="3" customWidth="1"/>
    <col min="4618" max="4618" width="7.5703125" style="3" customWidth="1"/>
    <col min="4619" max="4619" width="8.140625" style="3" customWidth="1"/>
    <col min="4620" max="4620" width="11.85546875" style="3" customWidth="1"/>
    <col min="4621" max="4622" width="9" style="3"/>
    <col min="4623" max="4623" width="8.140625" style="3" customWidth="1"/>
    <col min="4624" max="4624" width="18.140625" style="3" customWidth="1"/>
    <col min="4625" max="4864" width="9" style="3"/>
    <col min="4865" max="4865" width="3.42578125" style="3" customWidth="1"/>
    <col min="4866" max="4866" width="14.7109375" style="3" customWidth="1"/>
    <col min="4867" max="4867" width="7.85546875" style="3" customWidth="1"/>
    <col min="4868" max="4868" width="7.7109375" style="3" customWidth="1"/>
    <col min="4869" max="4869" width="7.42578125" style="3" customWidth="1"/>
    <col min="4870" max="4870" width="6.85546875" style="3" customWidth="1"/>
    <col min="4871" max="4871" width="8.42578125" style="3" customWidth="1"/>
    <col min="4872" max="4872" width="8.5703125" style="3" customWidth="1"/>
    <col min="4873" max="4873" width="7.42578125" style="3" customWidth="1"/>
    <col min="4874" max="4874" width="7.5703125" style="3" customWidth="1"/>
    <col min="4875" max="4875" width="8.140625" style="3" customWidth="1"/>
    <col min="4876" max="4876" width="11.85546875" style="3" customWidth="1"/>
    <col min="4877" max="4878" width="9" style="3"/>
    <col min="4879" max="4879" width="8.140625" style="3" customWidth="1"/>
    <col min="4880" max="4880" width="18.140625" style="3" customWidth="1"/>
    <col min="4881" max="5120" width="9" style="3"/>
    <col min="5121" max="5121" width="3.42578125" style="3" customWidth="1"/>
    <col min="5122" max="5122" width="14.7109375" style="3" customWidth="1"/>
    <col min="5123" max="5123" width="7.85546875" style="3" customWidth="1"/>
    <col min="5124" max="5124" width="7.7109375" style="3" customWidth="1"/>
    <col min="5125" max="5125" width="7.42578125" style="3" customWidth="1"/>
    <col min="5126" max="5126" width="6.85546875" style="3" customWidth="1"/>
    <col min="5127" max="5127" width="8.42578125" style="3" customWidth="1"/>
    <col min="5128" max="5128" width="8.5703125" style="3" customWidth="1"/>
    <col min="5129" max="5129" width="7.42578125" style="3" customWidth="1"/>
    <col min="5130" max="5130" width="7.5703125" style="3" customWidth="1"/>
    <col min="5131" max="5131" width="8.140625" style="3" customWidth="1"/>
    <col min="5132" max="5132" width="11.85546875" style="3" customWidth="1"/>
    <col min="5133" max="5134" width="9" style="3"/>
    <col min="5135" max="5135" width="8.140625" style="3" customWidth="1"/>
    <col min="5136" max="5136" width="18.140625" style="3" customWidth="1"/>
    <col min="5137" max="5376" width="9" style="3"/>
    <col min="5377" max="5377" width="3.42578125" style="3" customWidth="1"/>
    <col min="5378" max="5378" width="14.7109375" style="3" customWidth="1"/>
    <col min="5379" max="5379" width="7.85546875" style="3" customWidth="1"/>
    <col min="5380" max="5380" width="7.7109375" style="3" customWidth="1"/>
    <col min="5381" max="5381" width="7.42578125" style="3" customWidth="1"/>
    <col min="5382" max="5382" width="6.85546875" style="3" customWidth="1"/>
    <col min="5383" max="5383" width="8.42578125" style="3" customWidth="1"/>
    <col min="5384" max="5384" width="8.5703125" style="3" customWidth="1"/>
    <col min="5385" max="5385" width="7.42578125" style="3" customWidth="1"/>
    <col min="5386" max="5386" width="7.5703125" style="3" customWidth="1"/>
    <col min="5387" max="5387" width="8.140625" style="3" customWidth="1"/>
    <col min="5388" max="5388" width="11.85546875" style="3" customWidth="1"/>
    <col min="5389" max="5390" width="9" style="3"/>
    <col min="5391" max="5391" width="8.140625" style="3" customWidth="1"/>
    <col min="5392" max="5392" width="18.140625" style="3" customWidth="1"/>
    <col min="5393" max="5632" width="9" style="3"/>
    <col min="5633" max="5633" width="3.42578125" style="3" customWidth="1"/>
    <col min="5634" max="5634" width="14.7109375" style="3" customWidth="1"/>
    <col min="5635" max="5635" width="7.85546875" style="3" customWidth="1"/>
    <col min="5636" max="5636" width="7.7109375" style="3" customWidth="1"/>
    <col min="5637" max="5637" width="7.42578125" style="3" customWidth="1"/>
    <col min="5638" max="5638" width="6.85546875" style="3" customWidth="1"/>
    <col min="5639" max="5639" width="8.42578125" style="3" customWidth="1"/>
    <col min="5640" max="5640" width="8.5703125" style="3" customWidth="1"/>
    <col min="5641" max="5641" width="7.42578125" style="3" customWidth="1"/>
    <col min="5642" max="5642" width="7.5703125" style="3" customWidth="1"/>
    <col min="5643" max="5643" width="8.140625" style="3" customWidth="1"/>
    <col min="5644" max="5644" width="11.85546875" style="3" customWidth="1"/>
    <col min="5645" max="5646" width="9" style="3"/>
    <col min="5647" max="5647" width="8.140625" style="3" customWidth="1"/>
    <col min="5648" max="5648" width="18.140625" style="3" customWidth="1"/>
    <col min="5649" max="5888" width="9" style="3"/>
    <col min="5889" max="5889" width="3.42578125" style="3" customWidth="1"/>
    <col min="5890" max="5890" width="14.7109375" style="3" customWidth="1"/>
    <col min="5891" max="5891" width="7.85546875" style="3" customWidth="1"/>
    <col min="5892" max="5892" width="7.7109375" style="3" customWidth="1"/>
    <col min="5893" max="5893" width="7.42578125" style="3" customWidth="1"/>
    <col min="5894" max="5894" width="6.85546875" style="3" customWidth="1"/>
    <col min="5895" max="5895" width="8.42578125" style="3" customWidth="1"/>
    <col min="5896" max="5896" width="8.5703125" style="3" customWidth="1"/>
    <col min="5897" max="5897" width="7.42578125" style="3" customWidth="1"/>
    <col min="5898" max="5898" width="7.5703125" style="3" customWidth="1"/>
    <col min="5899" max="5899" width="8.140625" style="3" customWidth="1"/>
    <col min="5900" max="5900" width="11.85546875" style="3" customWidth="1"/>
    <col min="5901" max="5902" width="9" style="3"/>
    <col min="5903" max="5903" width="8.140625" style="3" customWidth="1"/>
    <col min="5904" max="5904" width="18.140625" style="3" customWidth="1"/>
    <col min="5905" max="6144" width="9" style="3"/>
    <col min="6145" max="6145" width="3.42578125" style="3" customWidth="1"/>
    <col min="6146" max="6146" width="14.7109375" style="3" customWidth="1"/>
    <col min="6147" max="6147" width="7.85546875" style="3" customWidth="1"/>
    <col min="6148" max="6148" width="7.7109375" style="3" customWidth="1"/>
    <col min="6149" max="6149" width="7.42578125" style="3" customWidth="1"/>
    <col min="6150" max="6150" width="6.85546875" style="3" customWidth="1"/>
    <col min="6151" max="6151" width="8.42578125" style="3" customWidth="1"/>
    <col min="6152" max="6152" width="8.5703125" style="3" customWidth="1"/>
    <col min="6153" max="6153" width="7.42578125" style="3" customWidth="1"/>
    <col min="6154" max="6154" width="7.5703125" style="3" customWidth="1"/>
    <col min="6155" max="6155" width="8.140625" style="3" customWidth="1"/>
    <col min="6156" max="6156" width="11.85546875" style="3" customWidth="1"/>
    <col min="6157" max="6158" width="9" style="3"/>
    <col min="6159" max="6159" width="8.140625" style="3" customWidth="1"/>
    <col min="6160" max="6160" width="18.140625" style="3" customWidth="1"/>
    <col min="6161" max="6400" width="9" style="3"/>
    <col min="6401" max="6401" width="3.42578125" style="3" customWidth="1"/>
    <col min="6402" max="6402" width="14.7109375" style="3" customWidth="1"/>
    <col min="6403" max="6403" width="7.85546875" style="3" customWidth="1"/>
    <col min="6404" max="6404" width="7.7109375" style="3" customWidth="1"/>
    <col min="6405" max="6405" width="7.42578125" style="3" customWidth="1"/>
    <col min="6406" max="6406" width="6.85546875" style="3" customWidth="1"/>
    <col min="6407" max="6407" width="8.42578125" style="3" customWidth="1"/>
    <col min="6408" max="6408" width="8.5703125" style="3" customWidth="1"/>
    <col min="6409" max="6409" width="7.42578125" style="3" customWidth="1"/>
    <col min="6410" max="6410" width="7.5703125" style="3" customWidth="1"/>
    <col min="6411" max="6411" width="8.140625" style="3" customWidth="1"/>
    <col min="6412" max="6412" width="11.85546875" style="3" customWidth="1"/>
    <col min="6413" max="6414" width="9" style="3"/>
    <col min="6415" max="6415" width="8.140625" style="3" customWidth="1"/>
    <col min="6416" max="6416" width="18.140625" style="3" customWidth="1"/>
    <col min="6417" max="6656" width="9" style="3"/>
    <col min="6657" max="6657" width="3.42578125" style="3" customWidth="1"/>
    <col min="6658" max="6658" width="14.7109375" style="3" customWidth="1"/>
    <col min="6659" max="6659" width="7.85546875" style="3" customWidth="1"/>
    <col min="6660" max="6660" width="7.7109375" style="3" customWidth="1"/>
    <col min="6661" max="6661" width="7.42578125" style="3" customWidth="1"/>
    <col min="6662" max="6662" width="6.85546875" style="3" customWidth="1"/>
    <col min="6663" max="6663" width="8.42578125" style="3" customWidth="1"/>
    <col min="6664" max="6664" width="8.5703125" style="3" customWidth="1"/>
    <col min="6665" max="6665" width="7.42578125" style="3" customWidth="1"/>
    <col min="6666" max="6666" width="7.5703125" style="3" customWidth="1"/>
    <col min="6667" max="6667" width="8.140625" style="3" customWidth="1"/>
    <col min="6668" max="6668" width="11.85546875" style="3" customWidth="1"/>
    <col min="6669" max="6670" width="9" style="3"/>
    <col min="6671" max="6671" width="8.140625" style="3" customWidth="1"/>
    <col min="6672" max="6672" width="18.140625" style="3" customWidth="1"/>
    <col min="6673" max="6912" width="9" style="3"/>
    <col min="6913" max="6913" width="3.42578125" style="3" customWidth="1"/>
    <col min="6914" max="6914" width="14.7109375" style="3" customWidth="1"/>
    <col min="6915" max="6915" width="7.85546875" style="3" customWidth="1"/>
    <col min="6916" max="6916" width="7.7109375" style="3" customWidth="1"/>
    <col min="6917" max="6917" width="7.42578125" style="3" customWidth="1"/>
    <col min="6918" max="6918" width="6.85546875" style="3" customWidth="1"/>
    <col min="6919" max="6919" width="8.42578125" style="3" customWidth="1"/>
    <col min="6920" max="6920" width="8.5703125" style="3" customWidth="1"/>
    <col min="6921" max="6921" width="7.42578125" style="3" customWidth="1"/>
    <col min="6922" max="6922" width="7.5703125" style="3" customWidth="1"/>
    <col min="6923" max="6923" width="8.140625" style="3" customWidth="1"/>
    <col min="6924" max="6924" width="11.85546875" style="3" customWidth="1"/>
    <col min="6925" max="6926" width="9" style="3"/>
    <col min="6927" max="6927" width="8.140625" style="3" customWidth="1"/>
    <col min="6928" max="6928" width="18.140625" style="3" customWidth="1"/>
    <col min="6929" max="7168" width="9" style="3"/>
    <col min="7169" max="7169" width="3.42578125" style="3" customWidth="1"/>
    <col min="7170" max="7170" width="14.7109375" style="3" customWidth="1"/>
    <col min="7171" max="7171" width="7.85546875" style="3" customWidth="1"/>
    <col min="7172" max="7172" width="7.7109375" style="3" customWidth="1"/>
    <col min="7173" max="7173" width="7.42578125" style="3" customWidth="1"/>
    <col min="7174" max="7174" width="6.85546875" style="3" customWidth="1"/>
    <col min="7175" max="7175" width="8.42578125" style="3" customWidth="1"/>
    <col min="7176" max="7176" width="8.5703125" style="3" customWidth="1"/>
    <col min="7177" max="7177" width="7.42578125" style="3" customWidth="1"/>
    <col min="7178" max="7178" width="7.5703125" style="3" customWidth="1"/>
    <col min="7179" max="7179" width="8.140625" style="3" customWidth="1"/>
    <col min="7180" max="7180" width="11.85546875" style="3" customWidth="1"/>
    <col min="7181" max="7182" width="9" style="3"/>
    <col min="7183" max="7183" width="8.140625" style="3" customWidth="1"/>
    <col min="7184" max="7184" width="18.140625" style="3" customWidth="1"/>
    <col min="7185" max="7424" width="9" style="3"/>
    <col min="7425" max="7425" width="3.42578125" style="3" customWidth="1"/>
    <col min="7426" max="7426" width="14.7109375" style="3" customWidth="1"/>
    <col min="7427" max="7427" width="7.85546875" style="3" customWidth="1"/>
    <col min="7428" max="7428" width="7.7109375" style="3" customWidth="1"/>
    <col min="7429" max="7429" width="7.42578125" style="3" customWidth="1"/>
    <col min="7430" max="7430" width="6.85546875" style="3" customWidth="1"/>
    <col min="7431" max="7431" width="8.42578125" style="3" customWidth="1"/>
    <col min="7432" max="7432" width="8.5703125" style="3" customWidth="1"/>
    <col min="7433" max="7433" width="7.42578125" style="3" customWidth="1"/>
    <col min="7434" max="7434" width="7.5703125" style="3" customWidth="1"/>
    <col min="7435" max="7435" width="8.140625" style="3" customWidth="1"/>
    <col min="7436" max="7436" width="11.85546875" style="3" customWidth="1"/>
    <col min="7437" max="7438" width="9" style="3"/>
    <col min="7439" max="7439" width="8.140625" style="3" customWidth="1"/>
    <col min="7440" max="7440" width="18.140625" style="3" customWidth="1"/>
    <col min="7441" max="7680" width="9" style="3"/>
    <col min="7681" max="7681" width="3.42578125" style="3" customWidth="1"/>
    <col min="7682" max="7682" width="14.7109375" style="3" customWidth="1"/>
    <col min="7683" max="7683" width="7.85546875" style="3" customWidth="1"/>
    <col min="7684" max="7684" width="7.7109375" style="3" customWidth="1"/>
    <col min="7685" max="7685" width="7.42578125" style="3" customWidth="1"/>
    <col min="7686" max="7686" width="6.85546875" style="3" customWidth="1"/>
    <col min="7687" max="7687" width="8.42578125" style="3" customWidth="1"/>
    <col min="7688" max="7688" width="8.5703125" style="3" customWidth="1"/>
    <col min="7689" max="7689" width="7.42578125" style="3" customWidth="1"/>
    <col min="7690" max="7690" width="7.5703125" style="3" customWidth="1"/>
    <col min="7691" max="7691" width="8.140625" style="3" customWidth="1"/>
    <col min="7692" max="7692" width="11.85546875" style="3" customWidth="1"/>
    <col min="7693" max="7694" width="9" style="3"/>
    <col min="7695" max="7695" width="8.140625" style="3" customWidth="1"/>
    <col min="7696" max="7696" width="18.140625" style="3" customWidth="1"/>
    <col min="7697" max="7936" width="9" style="3"/>
    <col min="7937" max="7937" width="3.42578125" style="3" customWidth="1"/>
    <col min="7938" max="7938" width="14.7109375" style="3" customWidth="1"/>
    <col min="7939" max="7939" width="7.85546875" style="3" customWidth="1"/>
    <col min="7940" max="7940" width="7.7109375" style="3" customWidth="1"/>
    <col min="7941" max="7941" width="7.42578125" style="3" customWidth="1"/>
    <col min="7942" max="7942" width="6.85546875" style="3" customWidth="1"/>
    <col min="7943" max="7943" width="8.42578125" style="3" customWidth="1"/>
    <col min="7944" max="7944" width="8.5703125" style="3" customWidth="1"/>
    <col min="7945" max="7945" width="7.42578125" style="3" customWidth="1"/>
    <col min="7946" max="7946" width="7.5703125" style="3" customWidth="1"/>
    <col min="7947" max="7947" width="8.140625" style="3" customWidth="1"/>
    <col min="7948" max="7948" width="11.85546875" style="3" customWidth="1"/>
    <col min="7949" max="7950" width="9" style="3"/>
    <col min="7951" max="7951" width="8.140625" style="3" customWidth="1"/>
    <col min="7952" max="7952" width="18.140625" style="3" customWidth="1"/>
    <col min="7953" max="8192" width="9" style="3"/>
    <col min="8193" max="8193" width="3.42578125" style="3" customWidth="1"/>
    <col min="8194" max="8194" width="14.7109375" style="3" customWidth="1"/>
    <col min="8195" max="8195" width="7.85546875" style="3" customWidth="1"/>
    <col min="8196" max="8196" width="7.7109375" style="3" customWidth="1"/>
    <col min="8197" max="8197" width="7.42578125" style="3" customWidth="1"/>
    <col min="8198" max="8198" width="6.85546875" style="3" customWidth="1"/>
    <col min="8199" max="8199" width="8.42578125" style="3" customWidth="1"/>
    <col min="8200" max="8200" width="8.5703125" style="3" customWidth="1"/>
    <col min="8201" max="8201" width="7.42578125" style="3" customWidth="1"/>
    <col min="8202" max="8202" width="7.5703125" style="3" customWidth="1"/>
    <col min="8203" max="8203" width="8.140625" style="3" customWidth="1"/>
    <col min="8204" max="8204" width="11.85546875" style="3" customWidth="1"/>
    <col min="8205" max="8206" width="9" style="3"/>
    <col min="8207" max="8207" width="8.140625" style="3" customWidth="1"/>
    <col min="8208" max="8208" width="18.140625" style="3" customWidth="1"/>
    <col min="8209" max="8448" width="9" style="3"/>
    <col min="8449" max="8449" width="3.42578125" style="3" customWidth="1"/>
    <col min="8450" max="8450" width="14.7109375" style="3" customWidth="1"/>
    <col min="8451" max="8451" width="7.85546875" style="3" customWidth="1"/>
    <col min="8452" max="8452" width="7.7109375" style="3" customWidth="1"/>
    <col min="8453" max="8453" width="7.42578125" style="3" customWidth="1"/>
    <col min="8454" max="8454" width="6.85546875" style="3" customWidth="1"/>
    <col min="8455" max="8455" width="8.42578125" style="3" customWidth="1"/>
    <col min="8456" max="8456" width="8.5703125" style="3" customWidth="1"/>
    <col min="8457" max="8457" width="7.42578125" style="3" customWidth="1"/>
    <col min="8458" max="8458" width="7.5703125" style="3" customWidth="1"/>
    <col min="8459" max="8459" width="8.140625" style="3" customWidth="1"/>
    <col min="8460" max="8460" width="11.85546875" style="3" customWidth="1"/>
    <col min="8461" max="8462" width="9" style="3"/>
    <col min="8463" max="8463" width="8.140625" style="3" customWidth="1"/>
    <col min="8464" max="8464" width="18.140625" style="3" customWidth="1"/>
    <col min="8465" max="8704" width="9" style="3"/>
    <col min="8705" max="8705" width="3.42578125" style="3" customWidth="1"/>
    <col min="8706" max="8706" width="14.7109375" style="3" customWidth="1"/>
    <col min="8707" max="8707" width="7.85546875" style="3" customWidth="1"/>
    <col min="8708" max="8708" width="7.7109375" style="3" customWidth="1"/>
    <col min="8709" max="8709" width="7.42578125" style="3" customWidth="1"/>
    <col min="8710" max="8710" width="6.85546875" style="3" customWidth="1"/>
    <col min="8711" max="8711" width="8.42578125" style="3" customWidth="1"/>
    <col min="8712" max="8712" width="8.5703125" style="3" customWidth="1"/>
    <col min="8713" max="8713" width="7.42578125" style="3" customWidth="1"/>
    <col min="8714" max="8714" width="7.5703125" style="3" customWidth="1"/>
    <col min="8715" max="8715" width="8.140625" style="3" customWidth="1"/>
    <col min="8716" max="8716" width="11.85546875" style="3" customWidth="1"/>
    <col min="8717" max="8718" width="9" style="3"/>
    <col min="8719" max="8719" width="8.140625" style="3" customWidth="1"/>
    <col min="8720" max="8720" width="18.140625" style="3" customWidth="1"/>
    <col min="8721" max="8960" width="9" style="3"/>
    <col min="8961" max="8961" width="3.42578125" style="3" customWidth="1"/>
    <col min="8962" max="8962" width="14.7109375" style="3" customWidth="1"/>
    <col min="8963" max="8963" width="7.85546875" style="3" customWidth="1"/>
    <col min="8964" max="8964" width="7.7109375" style="3" customWidth="1"/>
    <col min="8965" max="8965" width="7.42578125" style="3" customWidth="1"/>
    <col min="8966" max="8966" width="6.85546875" style="3" customWidth="1"/>
    <col min="8967" max="8967" width="8.42578125" style="3" customWidth="1"/>
    <col min="8968" max="8968" width="8.5703125" style="3" customWidth="1"/>
    <col min="8969" max="8969" width="7.42578125" style="3" customWidth="1"/>
    <col min="8970" max="8970" width="7.5703125" style="3" customWidth="1"/>
    <col min="8971" max="8971" width="8.140625" style="3" customWidth="1"/>
    <col min="8972" max="8972" width="11.85546875" style="3" customWidth="1"/>
    <col min="8973" max="8974" width="9" style="3"/>
    <col min="8975" max="8975" width="8.140625" style="3" customWidth="1"/>
    <col min="8976" max="8976" width="18.140625" style="3" customWidth="1"/>
    <col min="8977" max="9216" width="9" style="3"/>
    <col min="9217" max="9217" width="3.42578125" style="3" customWidth="1"/>
    <col min="9218" max="9218" width="14.7109375" style="3" customWidth="1"/>
    <col min="9219" max="9219" width="7.85546875" style="3" customWidth="1"/>
    <col min="9220" max="9220" width="7.7109375" style="3" customWidth="1"/>
    <col min="9221" max="9221" width="7.42578125" style="3" customWidth="1"/>
    <col min="9222" max="9222" width="6.85546875" style="3" customWidth="1"/>
    <col min="9223" max="9223" width="8.42578125" style="3" customWidth="1"/>
    <col min="9224" max="9224" width="8.5703125" style="3" customWidth="1"/>
    <col min="9225" max="9225" width="7.42578125" style="3" customWidth="1"/>
    <col min="9226" max="9226" width="7.5703125" style="3" customWidth="1"/>
    <col min="9227" max="9227" width="8.140625" style="3" customWidth="1"/>
    <col min="9228" max="9228" width="11.85546875" style="3" customWidth="1"/>
    <col min="9229" max="9230" width="9" style="3"/>
    <col min="9231" max="9231" width="8.140625" style="3" customWidth="1"/>
    <col min="9232" max="9232" width="18.140625" style="3" customWidth="1"/>
    <col min="9233" max="9472" width="9" style="3"/>
    <col min="9473" max="9473" width="3.42578125" style="3" customWidth="1"/>
    <col min="9474" max="9474" width="14.7109375" style="3" customWidth="1"/>
    <col min="9475" max="9475" width="7.85546875" style="3" customWidth="1"/>
    <col min="9476" max="9476" width="7.7109375" style="3" customWidth="1"/>
    <col min="9477" max="9477" width="7.42578125" style="3" customWidth="1"/>
    <col min="9478" max="9478" width="6.85546875" style="3" customWidth="1"/>
    <col min="9479" max="9479" width="8.42578125" style="3" customWidth="1"/>
    <col min="9480" max="9480" width="8.5703125" style="3" customWidth="1"/>
    <col min="9481" max="9481" width="7.42578125" style="3" customWidth="1"/>
    <col min="9482" max="9482" width="7.5703125" style="3" customWidth="1"/>
    <col min="9483" max="9483" width="8.140625" style="3" customWidth="1"/>
    <col min="9484" max="9484" width="11.85546875" style="3" customWidth="1"/>
    <col min="9485" max="9486" width="9" style="3"/>
    <col min="9487" max="9487" width="8.140625" style="3" customWidth="1"/>
    <col min="9488" max="9488" width="18.140625" style="3" customWidth="1"/>
    <col min="9489" max="9728" width="9" style="3"/>
    <col min="9729" max="9729" width="3.42578125" style="3" customWidth="1"/>
    <col min="9730" max="9730" width="14.7109375" style="3" customWidth="1"/>
    <col min="9731" max="9731" width="7.85546875" style="3" customWidth="1"/>
    <col min="9732" max="9732" width="7.7109375" style="3" customWidth="1"/>
    <col min="9733" max="9733" width="7.42578125" style="3" customWidth="1"/>
    <col min="9734" max="9734" width="6.85546875" style="3" customWidth="1"/>
    <col min="9735" max="9735" width="8.42578125" style="3" customWidth="1"/>
    <col min="9736" max="9736" width="8.5703125" style="3" customWidth="1"/>
    <col min="9737" max="9737" width="7.42578125" style="3" customWidth="1"/>
    <col min="9738" max="9738" width="7.5703125" style="3" customWidth="1"/>
    <col min="9739" max="9739" width="8.140625" style="3" customWidth="1"/>
    <col min="9740" max="9740" width="11.85546875" style="3" customWidth="1"/>
    <col min="9741" max="9742" width="9" style="3"/>
    <col min="9743" max="9743" width="8.140625" style="3" customWidth="1"/>
    <col min="9744" max="9744" width="18.140625" style="3" customWidth="1"/>
    <col min="9745" max="9984" width="9" style="3"/>
    <col min="9985" max="9985" width="3.42578125" style="3" customWidth="1"/>
    <col min="9986" max="9986" width="14.7109375" style="3" customWidth="1"/>
    <col min="9987" max="9987" width="7.85546875" style="3" customWidth="1"/>
    <col min="9988" max="9988" width="7.7109375" style="3" customWidth="1"/>
    <col min="9989" max="9989" width="7.42578125" style="3" customWidth="1"/>
    <col min="9990" max="9990" width="6.85546875" style="3" customWidth="1"/>
    <col min="9991" max="9991" width="8.42578125" style="3" customWidth="1"/>
    <col min="9992" max="9992" width="8.5703125" style="3" customWidth="1"/>
    <col min="9993" max="9993" width="7.42578125" style="3" customWidth="1"/>
    <col min="9994" max="9994" width="7.5703125" style="3" customWidth="1"/>
    <col min="9995" max="9995" width="8.140625" style="3" customWidth="1"/>
    <col min="9996" max="9996" width="11.85546875" style="3" customWidth="1"/>
    <col min="9997" max="9998" width="9" style="3"/>
    <col min="9999" max="9999" width="8.140625" style="3" customWidth="1"/>
    <col min="10000" max="10000" width="18.140625" style="3" customWidth="1"/>
    <col min="10001" max="10240" width="9" style="3"/>
    <col min="10241" max="10241" width="3.42578125" style="3" customWidth="1"/>
    <col min="10242" max="10242" width="14.7109375" style="3" customWidth="1"/>
    <col min="10243" max="10243" width="7.85546875" style="3" customWidth="1"/>
    <col min="10244" max="10244" width="7.7109375" style="3" customWidth="1"/>
    <col min="10245" max="10245" width="7.42578125" style="3" customWidth="1"/>
    <col min="10246" max="10246" width="6.85546875" style="3" customWidth="1"/>
    <col min="10247" max="10247" width="8.42578125" style="3" customWidth="1"/>
    <col min="10248" max="10248" width="8.5703125" style="3" customWidth="1"/>
    <col min="10249" max="10249" width="7.42578125" style="3" customWidth="1"/>
    <col min="10250" max="10250" width="7.5703125" style="3" customWidth="1"/>
    <col min="10251" max="10251" width="8.140625" style="3" customWidth="1"/>
    <col min="10252" max="10252" width="11.85546875" style="3" customWidth="1"/>
    <col min="10253" max="10254" width="9" style="3"/>
    <col min="10255" max="10255" width="8.140625" style="3" customWidth="1"/>
    <col min="10256" max="10256" width="18.140625" style="3" customWidth="1"/>
    <col min="10257" max="10496" width="9" style="3"/>
    <col min="10497" max="10497" width="3.42578125" style="3" customWidth="1"/>
    <col min="10498" max="10498" width="14.7109375" style="3" customWidth="1"/>
    <col min="10499" max="10499" width="7.85546875" style="3" customWidth="1"/>
    <col min="10500" max="10500" width="7.7109375" style="3" customWidth="1"/>
    <col min="10501" max="10501" width="7.42578125" style="3" customWidth="1"/>
    <col min="10502" max="10502" width="6.85546875" style="3" customWidth="1"/>
    <col min="10503" max="10503" width="8.42578125" style="3" customWidth="1"/>
    <col min="10504" max="10504" width="8.5703125" style="3" customWidth="1"/>
    <col min="10505" max="10505" width="7.42578125" style="3" customWidth="1"/>
    <col min="10506" max="10506" width="7.5703125" style="3" customWidth="1"/>
    <col min="10507" max="10507" width="8.140625" style="3" customWidth="1"/>
    <col min="10508" max="10508" width="11.85546875" style="3" customWidth="1"/>
    <col min="10509" max="10510" width="9" style="3"/>
    <col min="10511" max="10511" width="8.140625" style="3" customWidth="1"/>
    <col min="10512" max="10512" width="18.140625" style="3" customWidth="1"/>
    <col min="10513" max="10752" width="9" style="3"/>
    <col min="10753" max="10753" width="3.42578125" style="3" customWidth="1"/>
    <col min="10754" max="10754" width="14.7109375" style="3" customWidth="1"/>
    <col min="10755" max="10755" width="7.85546875" style="3" customWidth="1"/>
    <col min="10756" max="10756" width="7.7109375" style="3" customWidth="1"/>
    <col min="10757" max="10757" width="7.42578125" style="3" customWidth="1"/>
    <col min="10758" max="10758" width="6.85546875" style="3" customWidth="1"/>
    <col min="10759" max="10759" width="8.42578125" style="3" customWidth="1"/>
    <col min="10760" max="10760" width="8.5703125" style="3" customWidth="1"/>
    <col min="10761" max="10761" width="7.42578125" style="3" customWidth="1"/>
    <col min="10762" max="10762" width="7.5703125" style="3" customWidth="1"/>
    <col min="10763" max="10763" width="8.140625" style="3" customWidth="1"/>
    <col min="10764" max="10764" width="11.85546875" style="3" customWidth="1"/>
    <col min="10765" max="10766" width="9" style="3"/>
    <col min="10767" max="10767" width="8.140625" style="3" customWidth="1"/>
    <col min="10768" max="10768" width="18.140625" style="3" customWidth="1"/>
    <col min="10769" max="11008" width="9" style="3"/>
    <col min="11009" max="11009" width="3.42578125" style="3" customWidth="1"/>
    <col min="11010" max="11010" width="14.7109375" style="3" customWidth="1"/>
    <col min="11011" max="11011" width="7.85546875" style="3" customWidth="1"/>
    <col min="11012" max="11012" width="7.7109375" style="3" customWidth="1"/>
    <col min="11013" max="11013" width="7.42578125" style="3" customWidth="1"/>
    <col min="11014" max="11014" width="6.85546875" style="3" customWidth="1"/>
    <col min="11015" max="11015" width="8.42578125" style="3" customWidth="1"/>
    <col min="11016" max="11016" width="8.5703125" style="3" customWidth="1"/>
    <col min="11017" max="11017" width="7.42578125" style="3" customWidth="1"/>
    <col min="11018" max="11018" width="7.5703125" style="3" customWidth="1"/>
    <col min="11019" max="11019" width="8.140625" style="3" customWidth="1"/>
    <col min="11020" max="11020" width="11.85546875" style="3" customWidth="1"/>
    <col min="11021" max="11022" width="9" style="3"/>
    <col min="11023" max="11023" width="8.140625" style="3" customWidth="1"/>
    <col min="11024" max="11024" width="18.140625" style="3" customWidth="1"/>
    <col min="11025" max="11264" width="9" style="3"/>
    <col min="11265" max="11265" width="3.42578125" style="3" customWidth="1"/>
    <col min="11266" max="11266" width="14.7109375" style="3" customWidth="1"/>
    <col min="11267" max="11267" width="7.85546875" style="3" customWidth="1"/>
    <col min="11268" max="11268" width="7.7109375" style="3" customWidth="1"/>
    <col min="11269" max="11269" width="7.42578125" style="3" customWidth="1"/>
    <col min="11270" max="11270" width="6.85546875" style="3" customWidth="1"/>
    <col min="11271" max="11271" width="8.42578125" style="3" customWidth="1"/>
    <col min="11272" max="11272" width="8.5703125" style="3" customWidth="1"/>
    <col min="11273" max="11273" width="7.42578125" style="3" customWidth="1"/>
    <col min="11274" max="11274" width="7.5703125" style="3" customWidth="1"/>
    <col min="11275" max="11275" width="8.140625" style="3" customWidth="1"/>
    <col min="11276" max="11276" width="11.85546875" style="3" customWidth="1"/>
    <col min="11277" max="11278" width="9" style="3"/>
    <col min="11279" max="11279" width="8.140625" style="3" customWidth="1"/>
    <col min="11280" max="11280" width="18.140625" style="3" customWidth="1"/>
    <col min="11281" max="11520" width="9" style="3"/>
    <col min="11521" max="11521" width="3.42578125" style="3" customWidth="1"/>
    <col min="11522" max="11522" width="14.7109375" style="3" customWidth="1"/>
    <col min="11523" max="11523" width="7.85546875" style="3" customWidth="1"/>
    <col min="11524" max="11524" width="7.7109375" style="3" customWidth="1"/>
    <col min="11525" max="11525" width="7.42578125" style="3" customWidth="1"/>
    <col min="11526" max="11526" width="6.85546875" style="3" customWidth="1"/>
    <col min="11527" max="11527" width="8.42578125" style="3" customWidth="1"/>
    <col min="11528" max="11528" width="8.5703125" style="3" customWidth="1"/>
    <col min="11529" max="11529" width="7.42578125" style="3" customWidth="1"/>
    <col min="11530" max="11530" width="7.5703125" style="3" customWidth="1"/>
    <col min="11531" max="11531" width="8.140625" style="3" customWidth="1"/>
    <col min="11532" max="11532" width="11.85546875" style="3" customWidth="1"/>
    <col min="11533" max="11534" width="9" style="3"/>
    <col min="11535" max="11535" width="8.140625" style="3" customWidth="1"/>
    <col min="11536" max="11536" width="18.140625" style="3" customWidth="1"/>
    <col min="11537" max="11776" width="9" style="3"/>
    <col min="11777" max="11777" width="3.42578125" style="3" customWidth="1"/>
    <col min="11778" max="11778" width="14.7109375" style="3" customWidth="1"/>
    <col min="11779" max="11779" width="7.85546875" style="3" customWidth="1"/>
    <col min="11780" max="11780" width="7.7109375" style="3" customWidth="1"/>
    <col min="11781" max="11781" width="7.42578125" style="3" customWidth="1"/>
    <col min="11782" max="11782" width="6.85546875" style="3" customWidth="1"/>
    <col min="11783" max="11783" width="8.42578125" style="3" customWidth="1"/>
    <col min="11784" max="11784" width="8.5703125" style="3" customWidth="1"/>
    <col min="11785" max="11785" width="7.42578125" style="3" customWidth="1"/>
    <col min="11786" max="11786" width="7.5703125" style="3" customWidth="1"/>
    <col min="11787" max="11787" width="8.140625" style="3" customWidth="1"/>
    <col min="11788" max="11788" width="11.85546875" style="3" customWidth="1"/>
    <col min="11789" max="11790" width="9" style="3"/>
    <col min="11791" max="11791" width="8.140625" style="3" customWidth="1"/>
    <col min="11792" max="11792" width="18.140625" style="3" customWidth="1"/>
    <col min="11793" max="12032" width="9" style="3"/>
    <col min="12033" max="12033" width="3.42578125" style="3" customWidth="1"/>
    <col min="12034" max="12034" width="14.7109375" style="3" customWidth="1"/>
    <col min="12035" max="12035" width="7.85546875" style="3" customWidth="1"/>
    <col min="12036" max="12036" width="7.7109375" style="3" customWidth="1"/>
    <col min="12037" max="12037" width="7.42578125" style="3" customWidth="1"/>
    <col min="12038" max="12038" width="6.85546875" style="3" customWidth="1"/>
    <col min="12039" max="12039" width="8.42578125" style="3" customWidth="1"/>
    <col min="12040" max="12040" width="8.5703125" style="3" customWidth="1"/>
    <col min="12041" max="12041" width="7.42578125" style="3" customWidth="1"/>
    <col min="12042" max="12042" width="7.5703125" style="3" customWidth="1"/>
    <col min="12043" max="12043" width="8.140625" style="3" customWidth="1"/>
    <col min="12044" max="12044" width="11.85546875" style="3" customWidth="1"/>
    <col min="12045" max="12046" width="9" style="3"/>
    <col min="12047" max="12047" width="8.140625" style="3" customWidth="1"/>
    <col min="12048" max="12048" width="18.140625" style="3" customWidth="1"/>
    <col min="12049" max="12288" width="9" style="3"/>
    <col min="12289" max="12289" width="3.42578125" style="3" customWidth="1"/>
    <col min="12290" max="12290" width="14.7109375" style="3" customWidth="1"/>
    <col min="12291" max="12291" width="7.85546875" style="3" customWidth="1"/>
    <col min="12292" max="12292" width="7.7109375" style="3" customWidth="1"/>
    <col min="12293" max="12293" width="7.42578125" style="3" customWidth="1"/>
    <col min="12294" max="12294" width="6.85546875" style="3" customWidth="1"/>
    <col min="12295" max="12295" width="8.42578125" style="3" customWidth="1"/>
    <col min="12296" max="12296" width="8.5703125" style="3" customWidth="1"/>
    <col min="12297" max="12297" width="7.42578125" style="3" customWidth="1"/>
    <col min="12298" max="12298" width="7.5703125" style="3" customWidth="1"/>
    <col min="12299" max="12299" width="8.140625" style="3" customWidth="1"/>
    <col min="12300" max="12300" width="11.85546875" style="3" customWidth="1"/>
    <col min="12301" max="12302" width="9" style="3"/>
    <col min="12303" max="12303" width="8.140625" style="3" customWidth="1"/>
    <col min="12304" max="12304" width="18.140625" style="3" customWidth="1"/>
    <col min="12305" max="12544" width="9" style="3"/>
    <col min="12545" max="12545" width="3.42578125" style="3" customWidth="1"/>
    <col min="12546" max="12546" width="14.7109375" style="3" customWidth="1"/>
    <col min="12547" max="12547" width="7.85546875" style="3" customWidth="1"/>
    <col min="12548" max="12548" width="7.7109375" style="3" customWidth="1"/>
    <col min="12549" max="12549" width="7.42578125" style="3" customWidth="1"/>
    <col min="12550" max="12550" width="6.85546875" style="3" customWidth="1"/>
    <col min="12551" max="12551" width="8.42578125" style="3" customWidth="1"/>
    <col min="12552" max="12552" width="8.5703125" style="3" customWidth="1"/>
    <col min="12553" max="12553" width="7.42578125" style="3" customWidth="1"/>
    <col min="12554" max="12554" width="7.5703125" style="3" customWidth="1"/>
    <col min="12555" max="12555" width="8.140625" style="3" customWidth="1"/>
    <col min="12556" max="12556" width="11.85546875" style="3" customWidth="1"/>
    <col min="12557" max="12558" width="9" style="3"/>
    <col min="12559" max="12559" width="8.140625" style="3" customWidth="1"/>
    <col min="12560" max="12560" width="18.140625" style="3" customWidth="1"/>
    <col min="12561" max="12800" width="9" style="3"/>
    <col min="12801" max="12801" width="3.42578125" style="3" customWidth="1"/>
    <col min="12802" max="12802" width="14.7109375" style="3" customWidth="1"/>
    <col min="12803" max="12803" width="7.85546875" style="3" customWidth="1"/>
    <col min="12804" max="12804" width="7.7109375" style="3" customWidth="1"/>
    <col min="12805" max="12805" width="7.42578125" style="3" customWidth="1"/>
    <col min="12806" max="12806" width="6.85546875" style="3" customWidth="1"/>
    <col min="12807" max="12807" width="8.42578125" style="3" customWidth="1"/>
    <col min="12808" max="12808" width="8.5703125" style="3" customWidth="1"/>
    <col min="12809" max="12809" width="7.42578125" style="3" customWidth="1"/>
    <col min="12810" max="12810" width="7.5703125" style="3" customWidth="1"/>
    <col min="12811" max="12811" width="8.140625" style="3" customWidth="1"/>
    <col min="12812" max="12812" width="11.85546875" style="3" customWidth="1"/>
    <col min="12813" max="12814" width="9" style="3"/>
    <col min="12815" max="12815" width="8.140625" style="3" customWidth="1"/>
    <col min="12816" max="12816" width="18.140625" style="3" customWidth="1"/>
    <col min="12817" max="13056" width="9" style="3"/>
    <col min="13057" max="13057" width="3.42578125" style="3" customWidth="1"/>
    <col min="13058" max="13058" width="14.7109375" style="3" customWidth="1"/>
    <col min="13059" max="13059" width="7.85546875" style="3" customWidth="1"/>
    <col min="13060" max="13060" width="7.7109375" style="3" customWidth="1"/>
    <col min="13061" max="13061" width="7.42578125" style="3" customWidth="1"/>
    <col min="13062" max="13062" width="6.85546875" style="3" customWidth="1"/>
    <col min="13063" max="13063" width="8.42578125" style="3" customWidth="1"/>
    <col min="13064" max="13064" width="8.5703125" style="3" customWidth="1"/>
    <col min="13065" max="13065" width="7.42578125" style="3" customWidth="1"/>
    <col min="13066" max="13066" width="7.5703125" style="3" customWidth="1"/>
    <col min="13067" max="13067" width="8.140625" style="3" customWidth="1"/>
    <col min="13068" max="13068" width="11.85546875" style="3" customWidth="1"/>
    <col min="13069" max="13070" width="9" style="3"/>
    <col min="13071" max="13071" width="8.140625" style="3" customWidth="1"/>
    <col min="13072" max="13072" width="18.140625" style="3" customWidth="1"/>
    <col min="13073" max="13312" width="9" style="3"/>
    <col min="13313" max="13313" width="3.42578125" style="3" customWidth="1"/>
    <col min="13314" max="13314" width="14.7109375" style="3" customWidth="1"/>
    <col min="13315" max="13315" width="7.85546875" style="3" customWidth="1"/>
    <col min="13316" max="13316" width="7.7109375" style="3" customWidth="1"/>
    <col min="13317" max="13317" width="7.42578125" style="3" customWidth="1"/>
    <col min="13318" max="13318" width="6.85546875" style="3" customWidth="1"/>
    <col min="13319" max="13319" width="8.42578125" style="3" customWidth="1"/>
    <col min="13320" max="13320" width="8.5703125" style="3" customWidth="1"/>
    <col min="13321" max="13321" width="7.42578125" style="3" customWidth="1"/>
    <col min="13322" max="13322" width="7.5703125" style="3" customWidth="1"/>
    <col min="13323" max="13323" width="8.140625" style="3" customWidth="1"/>
    <col min="13324" max="13324" width="11.85546875" style="3" customWidth="1"/>
    <col min="13325" max="13326" width="9" style="3"/>
    <col min="13327" max="13327" width="8.140625" style="3" customWidth="1"/>
    <col min="13328" max="13328" width="18.140625" style="3" customWidth="1"/>
    <col min="13329" max="13568" width="9" style="3"/>
    <col min="13569" max="13569" width="3.42578125" style="3" customWidth="1"/>
    <col min="13570" max="13570" width="14.7109375" style="3" customWidth="1"/>
    <col min="13571" max="13571" width="7.85546875" style="3" customWidth="1"/>
    <col min="13572" max="13572" width="7.7109375" style="3" customWidth="1"/>
    <col min="13573" max="13573" width="7.42578125" style="3" customWidth="1"/>
    <col min="13574" max="13574" width="6.85546875" style="3" customWidth="1"/>
    <col min="13575" max="13575" width="8.42578125" style="3" customWidth="1"/>
    <col min="13576" max="13576" width="8.5703125" style="3" customWidth="1"/>
    <col min="13577" max="13577" width="7.42578125" style="3" customWidth="1"/>
    <col min="13578" max="13578" width="7.5703125" style="3" customWidth="1"/>
    <col min="13579" max="13579" width="8.140625" style="3" customWidth="1"/>
    <col min="13580" max="13580" width="11.85546875" style="3" customWidth="1"/>
    <col min="13581" max="13582" width="9" style="3"/>
    <col min="13583" max="13583" width="8.140625" style="3" customWidth="1"/>
    <col min="13584" max="13584" width="18.140625" style="3" customWidth="1"/>
    <col min="13585" max="13824" width="9" style="3"/>
    <col min="13825" max="13825" width="3.42578125" style="3" customWidth="1"/>
    <col min="13826" max="13826" width="14.7109375" style="3" customWidth="1"/>
    <col min="13827" max="13827" width="7.85546875" style="3" customWidth="1"/>
    <col min="13828" max="13828" width="7.7109375" style="3" customWidth="1"/>
    <col min="13829" max="13829" width="7.42578125" style="3" customWidth="1"/>
    <col min="13830" max="13830" width="6.85546875" style="3" customWidth="1"/>
    <col min="13831" max="13831" width="8.42578125" style="3" customWidth="1"/>
    <col min="13832" max="13832" width="8.5703125" style="3" customWidth="1"/>
    <col min="13833" max="13833" width="7.42578125" style="3" customWidth="1"/>
    <col min="13834" max="13834" width="7.5703125" style="3" customWidth="1"/>
    <col min="13835" max="13835" width="8.140625" style="3" customWidth="1"/>
    <col min="13836" max="13836" width="11.85546875" style="3" customWidth="1"/>
    <col min="13837" max="13838" width="9" style="3"/>
    <col min="13839" max="13839" width="8.140625" style="3" customWidth="1"/>
    <col min="13840" max="13840" width="18.140625" style="3" customWidth="1"/>
    <col min="13841" max="14080" width="9" style="3"/>
    <col min="14081" max="14081" width="3.42578125" style="3" customWidth="1"/>
    <col min="14082" max="14082" width="14.7109375" style="3" customWidth="1"/>
    <col min="14083" max="14083" width="7.85546875" style="3" customWidth="1"/>
    <col min="14084" max="14084" width="7.7109375" style="3" customWidth="1"/>
    <col min="14085" max="14085" width="7.42578125" style="3" customWidth="1"/>
    <col min="14086" max="14086" width="6.85546875" style="3" customWidth="1"/>
    <col min="14087" max="14087" width="8.42578125" style="3" customWidth="1"/>
    <col min="14088" max="14088" width="8.5703125" style="3" customWidth="1"/>
    <col min="14089" max="14089" width="7.42578125" style="3" customWidth="1"/>
    <col min="14090" max="14090" width="7.5703125" style="3" customWidth="1"/>
    <col min="14091" max="14091" width="8.140625" style="3" customWidth="1"/>
    <col min="14092" max="14092" width="11.85546875" style="3" customWidth="1"/>
    <col min="14093" max="14094" width="9" style="3"/>
    <col min="14095" max="14095" width="8.140625" style="3" customWidth="1"/>
    <col min="14096" max="14096" width="18.140625" style="3" customWidth="1"/>
    <col min="14097" max="14336" width="9" style="3"/>
    <col min="14337" max="14337" width="3.42578125" style="3" customWidth="1"/>
    <col min="14338" max="14338" width="14.7109375" style="3" customWidth="1"/>
    <col min="14339" max="14339" width="7.85546875" style="3" customWidth="1"/>
    <col min="14340" max="14340" width="7.7109375" style="3" customWidth="1"/>
    <col min="14341" max="14341" width="7.42578125" style="3" customWidth="1"/>
    <col min="14342" max="14342" width="6.85546875" style="3" customWidth="1"/>
    <col min="14343" max="14343" width="8.42578125" style="3" customWidth="1"/>
    <col min="14344" max="14344" width="8.5703125" style="3" customWidth="1"/>
    <col min="14345" max="14345" width="7.42578125" style="3" customWidth="1"/>
    <col min="14346" max="14346" width="7.5703125" style="3" customWidth="1"/>
    <col min="14347" max="14347" width="8.140625" style="3" customWidth="1"/>
    <col min="14348" max="14348" width="11.85546875" style="3" customWidth="1"/>
    <col min="14349" max="14350" width="9" style="3"/>
    <col min="14351" max="14351" width="8.140625" style="3" customWidth="1"/>
    <col min="14352" max="14352" width="18.140625" style="3" customWidth="1"/>
    <col min="14353" max="14592" width="9" style="3"/>
    <col min="14593" max="14593" width="3.42578125" style="3" customWidth="1"/>
    <col min="14594" max="14594" width="14.7109375" style="3" customWidth="1"/>
    <col min="14595" max="14595" width="7.85546875" style="3" customWidth="1"/>
    <col min="14596" max="14596" width="7.7109375" style="3" customWidth="1"/>
    <col min="14597" max="14597" width="7.42578125" style="3" customWidth="1"/>
    <col min="14598" max="14598" width="6.85546875" style="3" customWidth="1"/>
    <col min="14599" max="14599" width="8.42578125" style="3" customWidth="1"/>
    <col min="14600" max="14600" width="8.5703125" style="3" customWidth="1"/>
    <col min="14601" max="14601" width="7.42578125" style="3" customWidth="1"/>
    <col min="14602" max="14602" width="7.5703125" style="3" customWidth="1"/>
    <col min="14603" max="14603" width="8.140625" style="3" customWidth="1"/>
    <col min="14604" max="14604" width="11.85546875" style="3" customWidth="1"/>
    <col min="14605" max="14606" width="9" style="3"/>
    <col min="14607" max="14607" width="8.140625" style="3" customWidth="1"/>
    <col min="14608" max="14608" width="18.140625" style="3" customWidth="1"/>
    <col min="14609" max="14848" width="9" style="3"/>
    <col min="14849" max="14849" width="3.42578125" style="3" customWidth="1"/>
    <col min="14850" max="14850" width="14.7109375" style="3" customWidth="1"/>
    <col min="14851" max="14851" width="7.85546875" style="3" customWidth="1"/>
    <col min="14852" max="14852" width="7.7109375" style="3" customWidth="1"/>
    <col min="14853" max="14853" width="7.42578125" style="3" customWidth="1"/>
    <col min="14854" max="14854" width="6.85546875" style="3" customWidth="1"/>
    <col min="14855" max="14855" width="8.42578125" style="3" customWidth="1"/>
    <col min="14856" max="14856" width="8.5703125" style="3" customWidth="1"/>
    <col min="14857" max="14857" width="7.42578125" style="3" customWidth="1"/>
    <col min="14858" max="14858" width="7.5703125" style="3" customWidth="1"/>
    <col min="14859" max="14859" width="8.140625" style="3" customWidth="1"/>
    <col min="14860" max="14860" width="11.85546875" style="3" customWidth="1"/>
    <col min="14861" max="14862" width="9" style="3"/>
    <col min="14863" max="14863" width="8.140625" style="3" customWidth="1"/>
    <col min="14864" max="14864" width="18.140625" style="3" customWidth="1"/>
    <col min="14865" max="15104" width="9" style="3"/>
    <col min="15105" max="15105" width="3.42578125" style="3" customWidth="1"/>
    <col min="15106" max="15106" width="14.7109375" style="3" customWidth="1"/>
    <col min="15107" max="15107" width="7.85546875" style="3" customWidth="1"/>
    <col min="15108" max="15108" width="7.7109375" style="3" customWidth="1"/>
    <col min="15109" max="15109" width="7.42578125" style="3" customWidth="1"/>
    <col min="15110" max="15110" width="6.85546875" style="3" customWidth="1"/>
    <col min="15111" max="15111" width="8.42578125" style="3" customWidth="1"/>
    <col min="15112" max="15112" width="8.5703125" style="3" customWidth="1"/>
    <col min="15113" max="15113" width="7.42578125" style="3" customWidth="1"/>
    <col min="15114" max="15114" width="7.5703125" style="3" customWidth="1"/>
    <col min="15115" max="15115" width="8.140625" style="3" customWidth="1"/>
    <col min="15116" max="15116" width="11.85546875" style="3" customWidth="1"/>
    <col min="15117" max="15118" width="9" style="3"/>
    <col min="15119" max="15119" width="8.140625" style="3" customWidth="1"/>
    <col min="15120" max="15120" width="18.140625" style="3" customWidth="1"/>
    <col min="15121" max="15360" width="9" style="3"/>
    <col min="15361" max="15361" width="3.42578125" style="3" customWidth="1"/>
    <col min="15362" max="15362" width="14.7109375" style="3" customWidth="1"/>
    <col min="15363" max="15363" width="7.85546875" style="3" customWidth="1"/>
    <col min="15364" max="15364" width="7.7109375" style="3" customWidth="1"/>
    <col min="15365" max="15365" width="7.42578125" style="3" customWidth="1"/>
    <col min="15366" max="15366" width="6.85546875" style="3" customWidth="1"/>
    <col min="15367" max="15367" width="8.42578125" style="3" customWidth="1"/>
    <col min="15368" max="15368" width="8.5703125" style="3" customWidth="1"/>
    <col min="15369" max="15369" width="7.42578125" style="3" customWidth="1"/>
    <col min="15370" max="15370" width="7.5703125" style="3" customWidth="1"/>
    <col min="15371" max="15371" width="8.140625" style="3" customWidth="1"/>
    <col min="15372" max="15372" width="11.85546875" style="3" customWidth="1"/>
    <col min="15373" max="15374" width="9" style="3"/>
    <col min="15375" max="15375" width="8.140625" style="3" customWidth="1"/>
    <col min="15376" max="15376" width="18.140625" style="3" customWidth="1"/>
    <col min="15377" max="15616" width="9" style="3"/>
    <col min="15617" max="15617" width="3.42578125" style="3" customWidth="1"/>
    <col min="15618" max="15618" width="14.7109375" style="3" customWidth="1"/>
    <col min="15619" max="15619" width="7.85546875" style="3" customWidth="1"/>
    <col min="15620" max="15620" width="7.7109375" style="3" customWidth="1"/>
    <col min="15621" max="15621" width="7.42578125" style="3" customWidth="1"/>
    <col min="15622" max="15622" width="6.85546875" style="3" customWidth="1"/>
    <col min="15623" max="15623" width="8.42578125" style="3" customWidth="1"/>
    <col min="15624" max="15624" width="8.5703125" style="3" customWidth="1"/>
    <col min="15625" max="15625" width="7.42578125" style="3" customWidth="1"/>
    <col min="15626" max="15626" width="7.5703125" style="3" customWidth="1"/>
    <col min="15627" max="15627" width="8.140625" style="3" customWidth="1"/>
    <col min="15628" max="15628" width="11.85546875" style="3" customWidth="1"/>
    <col min="15629" max="15630" width="9" style="3"/>
    <col min="15631" max="15631" width="8.140625" style="3" customWidth="1"/>
    <col min="15632" max="15632" width="18.140625" style="3" customWidth="1"/>
    <col min="15633" max="15872" width="9" style="3"/>
    <col min="15873" max="15873" width="3.42578125" style="3" customWidth="1"/>
    <col min="15874" max="15874" width="14.7109375" style="3" customWidth="1"/>
    <col min="15875" max="15875" width="7.85546875" style="3" customWidth="1"/>
    <col min="15876" max="15876" width="7.7109375" style="3" customWidth="1"/>
    <col min="15877" max="15877" width="7.42578125" style="3" customWidth="1"/>
    <col min="15878" max="15878" width="6.85546875" style="3" customWidth="1"/>
    <col min="15879" max="15879" width="8.42578125" style="3" customWidth="1"/>
    <col min="15880" max="15880" width="8.5703125" style="3" customWidth="1"/>
    <col min="15881" max="15881" width="7.42578125" style="3" customWidth="1"/>
    <col min="15882" max="15882" width="7.5703125" style="3" customWidth="1"/>
    <col min="15883" max="15883" width="8.140625" style="3" customWidth="1"/>
    <col min="15884" max="15884" width="11.85546875" style="3" customWidth="1"/>
    <col min="15885" max="15886" width="9" style="3"/>
    <col min="15887" max="15887" width="8.140625" style="3" customWidth="1"/>
    <col min="15888" max="15888" width="18.140625" style="3" customWidth="1"/>
    <col min="15889" max="16128" width="9" style="3"/>
    <col min="16129" max="16129" width="3.42578125" style="3" customWidth="1"/>
    <col min="16130" max="16130" width="14.7109375" style="3" customWidth="1"/>
    <col min="16131" max="16131" width="7.85546875" style="3" customWidth="1"/>
    <col min="16132" max="16132" width="7.7109375" style="3" customWidth="1"/>
    <col min="16133" max="16133" width="7.42578125" style="3" customWidth="1"/>
    <col min="16134" max="16134" width="6.85546875" style="3" customWidth="1"/>
    <col min="16135" max="16135" width="8.42578125" style="3" customWidth="1"/>
    <col min="16136" max="16136" width="8.5703125" style="3" customWidth="1"/>
    <col min="16137" max="16137" width="7.42578125" style="3" customWidth="1"/>
    <col min="16138" max="16138" width="7.5703125" style="3" customWidth="1"/>
    <col min="16139" max="16139" width="8.140625" style="3" customWidth="1"/>
    <col min="16140" max="16140" width="11.85546875" style="3" customWidth="1"/>
    <col min="16141" max="16142" width="9" style="3"/>
    <col min="16143" max="16143" width="8.140625" style="3" customWidth="1"/>
    <col min="16144" max="16144" width="18.140625" style="3" customWidth="1"/>
    <col min="16145" max="16384" width="9" style="3"/>
  </cols>
  <sheetData>
    <row r="1" spans="1:16" x14ac:dyDescent="0.25">
      <c r="A1" s="441" t="s">
        <v>9</v>
      </c>
      <c r="B1" s="441"/>
      <c r="C1" s="441"/>
      <c r="D1" s="441"/>
      <c r="E1" s="441"/>
      <c r="F1" s="441"/>
      <c r="G1" s="441"/>
      <c r="H1" s="441"/>
      <c r="I1" s="441"/>
      <c r="J1" s="441"/>
      <c r="K1" s="441"/>
      <c r="L1" s="441"/>
      <c r="M1" s="441"/>
      <c r="N1" s="441"/>
      <c r="O1" s="441"/>
    </row>
    <row r="2" spans="1:16" ht="16.5" thickBot="1" x14ac:dyDescent="0.3">
      <c r="A2" s="451" t="s">
        <v>10</v>
      </c>
      <c r="B2" s="451"/>
      <c r="C2" s="451"/>
      <c r="D2" s="451"/>
      <c r="E2" s="451"/>
      <c r="F2" s="451"/>
      <c r="G2" s="451"/>
      <c r="H2" s="451"/>
      <c r="I2" s="451"/>
      <c r="J2" s="451"/>
      <c r="K2" s="451"/>
      <c r="L2" s="451"/>
      <c r="M2" s="451"/>
      <c r="N2" s="451"/>
      <c r="O2" s="451"/>
    </row>
    <row r="3" spans="1:16" ht="15.75" customHeight="1" x14ac:dyDescent="0.25">
      <c r="A3" s="454" t="s">
        <v>0</v>
      </c>
      <c r="B3" s="459" t="s">
        <v>6</v>
      </c>
      <c r="C3" s="462" t="s">
        <v>11</v>
      </c>
      <c r="D3" s="463"/>
      <c r="E3" s="463"/>
      <c r="F3" s="464"/>
      <c r="G3" s="462" t="s">
        <v>12</v>
      </c>
      <c r="H3" s="463"/>
      <c r="I3" s="463"/>
      <c r="J3" s="464"/>
      <c r="K3" s="457" t="s">
        <v>13</v>
      </c>
      <c r="L3" s="457" t="s">
        <v>14</v>
      </c>
      <c r="M3" s="462" t="s">
        <v>15</v>
      </c>
      <c r="N3" s="463"/>
      <c r="O3" s="464"/>
      <c r="P3" s="465" t="s">
        <v>2</v>
      </c>
    </row>
    <row r="4" spans="1:16" ht="15" customHeight="1" x14ac:dyDescent="0.25">
      <c r="A4" s="455"/>
      <c r="B4" s="460"/>
      <c r="C4" s="452" t="s">
        <v>16</v>
      </c>
      <c r="D4" s="452" t="s">
        <v>17</v>
      </c>
      <c r="E4" s="452" t="s">
        <v>1</v>
      </c>
      <c r="F4" s="452" t="s">
        <v>18</v>
      </c>
      <c r="G4" s="452" t="s">
        <v>19</v>
      </c>
      <c r="H4" s="452" t="s">
        <v>20</v>
      </c>
      <c r="I4" s="452" t="s">
        <v>1</v>
      </c>
      <c r="J4" s="452" t="s">
        <v>18</v>
      </c>
      <c r="K4" s="458"/>
      <c r="L4" s="458"/>
      <c r="M4" s="452" t="s">
        <v>21</v>
      </c>
      <c r="N4" s="452" t="s">
        <v>22</v>
      </c>
      <c r="O4" s="452" t="s">
        <v>18</v>
      </c>
      <c r="P4" s="466"/>
    </row>
    <row r="5" spans="1:16" ht="45.75" customHeight="1" x14ac:dyDescent="0.25">
      <c r="A5" s="456"/>
      <c r="B5" s="461"/>
      <c r="C5" s="453"/>
      <c r="D5" s="453"/>
      <c r="E5" s="453"/>
      <c r="F5" s="453"/>
      <c r="G5" s="453"/>
      <c r="H5" s="453"/>
      <c r="I5" s="453"/>
      <c r="J5" s="453"/>
      <c r="K5" s="453"/>
      <c r="L5" s="453"/>
      <c r="M5" s="453"/>
      <c r="N5" s="453"/>
      <c r="O5" s="453"/>
      <c r="P5" s="467"/>
    </row>
    <row r="6" spans="1:16" ht="16.5" thickBot="1" x14ac:dyDescent="0.3">
      <c r="A6" s="122">
        <v>1</v>
      </c>
      <c r="B6" s="172">
        <v>2</v>
      </c>
      <c r="C6" s="172">
        <v>3</v>
      </c>
      <c r="D6" s="172">
        <v>4</v>
      </c>
      <c r="E6" s="172">
        <v>5</v>
      </c>
      <c r="F6" s="172">
        <v>6</v>
      </c>
      <c r="G6" s="172">
        <v>7</v>
      </c>
      <c r="H6" s="172">
        <v>8</v>
      </c>
      <c r="I6" s="172">
        <v>9</v>
      </c>
      <c r="J6" s="172">
        <v>10</v>
      </c>
      <c r="K6" s="172">
        <v>11</v>
      </c>
      <c r="L6" s="254">
        <v>12</v>
      </c>
      <c r="M6" s="254">
        <v>13</v>
      </c>
      <c r="N6" s="254">
        <v>14</v>
      </c>
      <c r="O6" s="254">
        <v>15</v>
      </c>
      <c r="P6" s="255">
        <v>16</v>
      </c>
    </row>
    <row r="7" spans="1:16" ht="15.75" customHeight="1" thickBot="1" x14ac:dyDescent="0.3">
      <c r="A7" s="468" t="s">
        <v>406</v>
      </c>
      <c r="B7" s="469"/>
      <c r="C7" s="469"/>
      <c r="D7" s="469"/>
      <c r="E7" s="469"/>
      <c r="F7" s="469"/>
      <c r="G7" s="469"/>
      <c r="H7" s="469"/>
      <c r="I7" s="469"/>
      <c r="J7" s="469"/>
      <c r="K7" s="469"/>
      <c r="L7" s="469"/>
      <c r="M7" s="469"/>
      <c r="N7" s="469"/>
      <c r="O7" s="469"/>
      <c r="P7" s="470"/>
    </row>
    <row r="8" spans="1:16" ht="47.25" x14ac:dyDescent="0.25">
      <c r="A8" s="324">
        <v>1</v>
      </c>
      <c r="B8" s="120" t="s">
        <v>416</v>
      </c>
      <c r="C8" s="320">
        <v>7</v>
      </c>
      <c r="D8" s="320">
        <v>6</v>
      </c>
      <c r="E8" s="320">
        <f>180-14</f>
        <v>166</v>
      </c>
      <c r="F8" s="243">
        <f>ROUND((((C8+D8)*E8)/10000),2)</f>
        <v>0.22</v>
      </c>
      <c r="G8" s="320">
        <v>0</v>
      </c>
      <c r="H8" s="320">
        <v>10</v>
      </c>
      <c r="I8" s="320">
        <f>E8</f>
        <v>166</v>
      </c>
      <c r="J8" s="243">
        <f>ROUND((((G8+H8)*I8)/10000),2)</f>
        <v>0.17</v>
      </c>
      <c r="K8" s="243">
        <f>J8+F8</f>
        <v>0.39</v>
      </c>
      <c r="L8" s="290" t="s">
        <v>523</v>
      </c>
      <c r="M8" s="291">
        <f>C8+D8+G8+H8</f>
        <v>23</v>
      </c>
      <c r="N8" s="291">
        <f>E8</f>
        <v>166</v>
      </c>
      <c r="O8" s="292">
        <f>K8</f>
        <v>0.39</v>
      </c>
      <c r="P8" s="293"/>
    </row>
    <row r="9" spans="1:16" ht="47.25" x14ac:dyDescent="0.25">
      <c r="A9" s="325">
        <v>2</v>
      </c>
      <c r="B9" s="15" t="s">
        <v>417</v>
      </c>
      <c r="C9" s="321">
        <v>3</v>
      </c>
      <c r="D9" s="321">
        <v>3</v>
      </c>
      <c r="E9" s="321">
        <f>373-180</f>
        <v>193</v>
      </c>
      <c r="F9" s="8">
        <f t="shared" ref="F9:F13" si="0">ROUND((((C9+D9)*E9)/10000),2)</f>
        <v>0.12</v>
      </c>
      <c r="G9" s="321">
        <v>12</v>
      </c>
      <c r="H9" s="321">
        <v>12</v>
      </c>
      <c r="I9" s="321">
        <f t="shared" ref="I9:I13" si="1">E9</f>
        <v>193</v>
      </c>
      <c r="J9" s="8">
        <f t="shared" ref="J9:J13" si="2">ROUND((((G9+H9)*I9)/10000),2)</f>
        <v>0.46</v>
      </c>
      <c r="K9" s="8">
        <f t="shared" ref="K9:K13" si="3">J9+F9</f>
        <v>0.58000000000000007</v>
      </c>
      <c r="L9" s="390" t="s">
        <v>523</v>
      </c>
      <c r="M9" s="391">
        <f t="shared" ref="M9:M13" si="4">C9+D9+G9+H9</f>
        <v>30</v>
      </c>
      <c r="N9" s="391">
        <f t="shared" ref="N9:N13" si="5">E9</f>
        <v>193</v>
      </c>
      <c r="O9" s="392">
        <f t="shared" ref="O9:O13" si="6">K9</f>
        <v>0.58000000000000007</v>
      </c>
      <c r="P9" s="393"/>
    </row>
    <row r="10" spans="1:16" ht="47.25" x14ac:dyDescent="0.25">
      <c r="A10" s="325">
        <v>3</v>
      </c>
      <c r="B10" s="15" t="s">
        <v>419</v>
      </c>
      <c r="C10" s="321">
        <v>6</v>
      </c>
      <c r="D10" s="321">
        <v>5</v>
      </c>
      <c r="E10" s="321">
        <f>467-373</f>
        <v>94</v>
      </c>
      <c r="F10" s="8">
        <f t="shared" si="0"/>
        <v>0.1</v>
      </c>
      <c r="G10" s="321">
        <v>0</v>
      </c>
      <c r="H10" s="321">
        <v>10</v>
      </c>
      <c r="I10" s="321">
        <f t="shared" si="1"/>
        <v>94</v>
      </c>
      <c r="J10" s="8">
        <f t="shared" si="2"/>
        <v>0.09</v>
      </c>
      <c r="K10" s="8">
        <f t="shared" si="3"/>
        <v>0.19</v>
      </c>
      <c r="L10" s="390" t="s">
        <v>523</v>
      </c>
      <c r="M10" s="391">
        <f t="shared" si="4"/>
        <v>21</v>
      </c>
      <c r="N10" s="391">
        <f t="shared" si="5"/>
        <v>94</v>
      </c>
      <c r="O10" s="392">
        <f t="shared" si="6"/>
        <v>0.19</v>
      </c>
      <c r="P10" s="393"/>
    </row>
    <row r="11" spans="1:16" ht="47.25" x14ac:dyDescent="0.25">
      <c r="A11" s="325">
        <v>4</v>
      </c>
      <c r="B11" s="15" t="s">
        <v>409</v>
      </c>
      <c r="C11" s="321">
        <v>6</v>
      </c>
      <c r="D11" s="321">
        <v>5</v>
      </c>
      <c r="E11" s="321">
        <f>618-480</f>
        <v>138</v>
      </c>
      <c r="F11" s="8">
        <f t="shared" si="0"/>
        <v>0.15</v>
      </c>
      <c r="G11" s="321">
        <v>0</v>
      </c>
      <c r="H11" s="321">
        <v>10</v>
      </c>
      <c r="I11" s="321">
        <f t="shared" si="1"/>
        <v>138</v>
      </c>
      <c r="J11" s="8">
        <f t="shared" si="2"/>
        <v>0.14000000000000001</v>
      </c>
      <c r="K11" s="8">
        <f t="shared" si="3"/>
        <v>0.29000000000000004</v>
      </c>
      <c r="L11" s="390" t="s">
        <v>523</v>
      </c>
      <c r="M11" s="391">
        <f t="shared" si="4"/>
        <v>21</v>
      </c>
      <c r="N11" s="391">
        <f t="shared" si="5"/>
        <v>138</v>
      </c>
      <c r="O11" s="392">
        <f t="shared" si="6"/>
        <v>0.29000000000000004</v>
      </c>
      <c r="P11" s="393"/>
    </row>
    <row r="12" spans="1:16" ht="47.25" x14ac:dyDescent="0.25">
      <c r="A12" s="325">
        <v>5</v>
      </c>
      <c r="B12" s="15" t="s">
        <v>511</v>
      </c>
      <c r="C12" s="321">
        <v>6</v>
      </c>
      <c r="D12" s="321">
        <v>5</v>
      </c>
      <c r="E12" s="321">
        <f>728-632</f>
        <v>96</v>
      </c>
      <c r="F12" s="8">
        <f t="shared" si="0"/>
        <v>0.11</v>
      </c>
      <c r="G12" s="321">
        <v>0</v>
      </c>
      <c r="H12" s="321">
        <v>10</v>
      </c>
      <c r="I12" s="321">
        <f t="shared" si="1"/>
        <v>96</v>
      </c>
      <c r="J12" s="8">
        <f t="shared" si="2"/>
        <v>0.1</v>
      </c>
      <c r="K12" s="8">
        <f t="shared" si="3"/>
        <v>0.21000000000000002</v>
      </c>
      <c r="L12" s="390" t="s">
        <v>523</v>
      </c>
      <c r="M12" s="391">
        <f t="shared" si="4"/>
        <v>21</v>
      </c>
      <c r="N12" s="391">
        <f t="shared" si="5"/>
        <v>96</v>
      </c>
      <c r="O12" s="392">
        <f t="shared" si="6"/>
        <v>0.21000000000000002</v>
      </c>
      <c r="P12" s="393"/>
    </row>
    <row r="13" spans="1:16" ht="32.25" thickBot="1" x14ac:dyDescent="0.3">
      <c r="A13" s="220">
        <v>6</v>
      </c>
      <c r="B13" s="258" t="s">
        <v>512</v>
      </c>
      <c r="C13" s="288">
        <v>7</v>
      </c>
      <c r="D13" s="288">
        <v>6</v>
      </c>
      <c r="E13" s="288">
        <f>2004-728</f>
        <v>1276</v>
      </c>
      <c r="F13" s="36">
        <f t="shared" si="0"/>
        <v>1.66</v>
      </c>
      <c r="G13" s="288">
        <v>0</v>
      </c>
      <c r="H13" s="288">
        <v>10</v>
      </c>
      <c r="I13" s="288">
        <f t="shared" si="1"/>
        <v>1276</v>
      </c>
      <c r="J13" s="36">
        <f t="shared" si="2"/>
        <v>1.28</v>
      </c>
      <c r="K13" s="36">
        <f t="shared" si="3"/>
        <v>2.94</v>
      </c>
      <c r="L13" s="404" t="s">
        <v>524</v>
      </c>
      <c r="M13" s="352">
        <f t="shared" si="4"/>
        <v>23</v>
      </c>
      <c r="N13" s="352">
        <f t="shared" si="5"/>
        <v>1276</v>
      </c>
      <c r="O13" s="353">
        <f t="shared" si="6"/>
        <v>2.94</v>
      </c>
      <c r="P13" s="354"/>
    </row>
    <row r="14" spans="1:16" ht="16.5" thickBot="1" x14ac:dyDescent="0.3">
      <c r="A14" s="333"/>
      <c r="B14" s="345" t="s">
        <v>23</v>
      </c>
      <c r="C14" s="219"/>
      <c r="D14" s="219"/>
      <c r="E14" s="345">
        <f>SUM(E8:E13)</f>
        <v>1963</v>
      </c>
      <c r="F14" s="346">
        <f>SUM(F8:F13)</f>
        <v>2.36</v>
      </c>
      <c r="G14" s="219"/>
      <c r="H14" s="219"/>
      <c r="I14" s="345">
        <f>E14</f>
        <v>1963</v>
      </c>
      <c r="J14" s="346">
        <f>SUM(J8:J13)</f>
        <v>2.2400000000000002</v>
      </c>
      <c r="K14" s="347">
        <f>SUM(K8:K13)</f>
        <v>4.5999999999999996</v>
      </c>
      <c r="L14" s="219"/>
      <c r="M14" s="348"/>
      <c r="N14" s="349">
        <f>SUM(N8:N13)</f>
        <v>1963</v>
      </c>
      <c r="O14" s="350">
        <f>SUM(O8:O13)</f>
        <v>4.5999999999999996</v>
      </c>
      <c r="P14" s="351"/>
    </row>
    <row r="15" spans="1:16" x14ac:dyDescent="0.25">
      <c r="A15" s="286"/>
      <c r="B15" s="129" t="s">
        <v>513</v>
      </c>
      <c r="C15" s="285" t="s">
        <v>514</v>
      </c>
      <c r="D15" s="285" t="s">
        <v>515</v>
      </c>
      <c r="E15" s="285">
        <f>E14</f>
        <v>1963</v>
      </c>
      <c r="F15" s="41">
        <f>F14</f>
        <v>2.36</v>
      </c>
      <c r="G15" s="294"/>
      <c r="H15" s="294"/>
      <c r="I15" s="294"/>
      <c r="J15" s="294"/>
      <c r="K15" s="294"/>
      <c r="L15" s="285" t="s">
        <v>274</v>
      </c>
      <c r="M15" s="294"/>
      <c r="N15" s="294"/>
      <c r="O15" s="294"/>
      <c r="P15" s="295" t="s">
        <v>275</v>
      </c>
    </row>
    <row r="16" spans="1:16" ht="16.5" thickBot="1" x14ac:dyDescent="0.3">
      <c r="A16" s="220"/>
      <c r="B16" s="258" t="s">
        <v>513</v>
      </c>
      <c r="C16" s="193"/>
      <c r="D16" s="193"/>
      <c r="E16" s="193"/>
      <c r="F16" s="193"/>
      <c r="G16" s="193"/>
      <c r="H16" s="193"/>
      <c r="I16" s="193"/>
      <c r="J16" s="193"/>
      <c r="K16" s="193"/>
      <c r="L16" s="193"/>
      <c r="M16" s="193"/>
      <c r="N16" s="193"/>
      <c r="O16" s="36">
        <f>O14</f>
        <v>4.5999999999999996</v>
      </c>
      <c r="P16" s="194" t="s">
        <v>276</v>
      </c>
    </row>
    <row r="17" spans="1:18" x14ac:dyDescent="0.25">
      <c r="A17" s="6"/>
      <c r="B17" s="6"/>
      <c r="C17" s="6"/>
      <c r="D17" s="6"/>
      <c r="J17" s="192">
        <v>1</v>
      </c>
      <c r="K17" s="471" t="s">
        <v>318</v>
      </c>
      <c r="L17" s="471"/>
      <c r="M17" s="6"/>
      <c r="N17" s="195">
        <v>0</v>
      </c>
      <c r="O17" s="128" t="s">
        <v>24</v>
      </c>
    </row>
    <row r="18" spans="1:18" x14ac:dyDescent="0.25">
      <c r="A18" s="128"/>
      <c r="B18" s="4" t="s">
        <v>215</v>
      </c>
      <c r="C18" s="18"/>
      <c r="D18" s="18"/>
      <c r="E18" s="18" t="s">
        <v>216</v>
      </c>
      <c r="J18" s="192">
        <v>2</v>
      </c>
      <c r="K18" s="471" t="s">
        <v>89</v>
      </c>
      <c r="L18" s="471"/>
      <c r="M18" s="6"/>
      <c r="N18" s="195">
        <v>0</v>
      </c>
      <c r="O18" s="128" t="s">
        <v>24</v>
      </c>
    </row>
    <row r="19" spans="1:18" x14ac:dyDescent="0.25">
      <c r="A19" s="128"/>
      <c r="B19" s="4" t="s">
        <v>215</v>
      </c>
      <c r="C19" s="18"/>
      <c r="D19" s="18"/>
      <c r="E19" s="18" t="s">
        <v>158</v>
      </c>
      <c r="J19" s="192">
        <v>3</v>
      </c>
      <c r="K19" s="471" t="s">
        <v>25</v>
      </c>
      <c r="L19" s="471"/>
      <c r="M19" s="6"/>
      <c r="N19" s="195">
        <v>0</v>
      </c>
      <c r="O19" s="128" t="s">
        <v>24</v>
      </c>
    </row>
    <row r="20" spans="1:18" x14ac:dyDescent="0.25">
      <c r="A20" s="128"/>
      <c r="B20" s="4" t="s">
        <v>4</v>
      </c>
      <c r="C20" s="18"/>
      <c r="D20" s="18"/>
      <c r="E20" s="18" t="s">
        <v>122</v>
      </c>
      <c r="J20" s="192">
        <v>4</v>
      </c>
      <c r="K20" s="471" t="s">
        <v>90</v>
      </c>
      <c r="L20" s="471"/>
      <c r="M20" s="128"/>
      <c r="N20" s="195">
        <v>0</v>
      </c>
      <c r="O20" s="128" t="s">
        <v>91</v>
      </c>
    </row>
    <row r="21" spans="1:18" x14ac:dyDescent="0.25">
      <c r="A21" s="5"/>
      <c r="B21" s="5"/>
      <c r="C21" s="5"/>
      <c r="D21" s="5"/>
      <c r="J21" s="251">
        <v>5</v>
      </c>
      <c r="K21" s="5" t="s">
        <v>114</v>
      </c>
      <c r="L21" s="5"/>
      <c r="M21" s="5"/>
      <c r="N21" s="195">
        <f>SUM(K8:K12)</f>
        <v>1.6600000000000001</v>
      </c>
      <c r="O21" s="245" t="s">
        <v>24</v>
      </c>
    </row>
    <row r="22" spans="1:18" ht="15.75" customHeight="1" x14ac:dyDescent="0.25">
      <c r="A22" s="240"/>
      <c r="B22" s="5"/>
      <c r="C22" s="5"/>
      <c r="D22" s="5"/>
      <c r="J22" s="245">
        <v>6</v>
      </c>
      <c r="K22" s="5" t="s">
        <v>115</v>
      </c>
      <c r="L22" s="5"/>
      <c r="M22" s="5"/>
      <c r="N22" s="195">
        <v>0</v>
      </c>
      <c r="O22" s="245" t="s">
        <v>24</v>
      </c>
      <c r="R22" s="73"/>
    </row>
    <row r="23" spans="1:18" x14ac:dyDescent="0.25">
      <c r="A23" s="128"/>
      <c r="B23" s="245"/>
      <c r="C23" s="245"/>
      <c r="D23" s="245"/>
      <c r="J23" s="245">
        <v>7</v>
      </c>
      <c r="K23" s="49" t="s">
        <v>337</v>
      </c>
      <c r="L23" s="49"/>
      <c r="M23" s="5"/>
      <c r="N23" s="195">
        <f>SUM(K13)</f>
        <v>2.94</v>
      </c>
      <c r="O23" s="245" t="s">
        <v>24</v>
      </c>
    </row>
    <row r="24" spans="1:18" x14ac:dyDescent="0.25">
      <c r="A24" s="5"/>
      <c r="N24" s="73">
        <f>SUM(N17:N23)</f>
        <v>4.5999999999999996</v>
      </c>
    </row>
    <row r="25" spans="1:18" x14ac:dyDescent="0.25">
      <c r="A25" s="5"/>
      <c r="B25" s="3">
        <f>E15+14+13+14</f>
        <v>2004</v>
      </c>
      <c r="E25" s="3">
        <v>15</v>
      </c>
      <c r="N25" s="73">
        <v>0</v>
      </c>
    </row>
    <row r="26" spans="1:18" x14ac:dyDescent="0.25">
      <c r="A26" s="5"/>
      <c r="E26" s="3">
        <v>19</v>
      </c>
    </row>
    <row r="27" spans="1:18" x14ac:dyDescent="0.25">
      <c r="A27" s="5"/>
      <c r="E27" s="3">
        <f>SUM(E25:E26)</f>
        <v>34</v>
      </c>
    </row>
    <row r="28" spans="1:18" x14ac:dyDescent="0.25">
      <c r="A28" s="5"/>
      <c r="E28" s="3" t="e">
        <f>#REF!+E27</f>
        <v>#REF!</v>
      </c>
      <c r="F28" s="3">
        <f>[1]Piketāža!E20</f>
        <v>4640</v>
      </c>
    </row>
    <row r="29" spans="1:18" x14ac:dyDescent="0.25">
      <c r="A29" s="5"/>
    </row>
    <row r="30" spans="1:18" x14ac:dyDescent="0.25">
      <c r="A30" s="5"/>
    </row>
    <row r="31" spans="1:18" x14ac:dyDescent="0.25">
      <c r="A31" s="5"/>
      <c r="E31" s="3">
        <v>18</v>
      </c>
    </row>
    <row r="32" spans="1:18" x14ac:dyDescent="0.25">
      <c r="A32" s="5"/>
      <c r="E32" s="3" t="e">
        <f>#REF!+E31</f>
        <v>#REF!</v>
      </c>
      <c r="F32" s="3">
        <f>[1]Piketāža!E42</f>
        <v>10670</v>
      </c>
    </row>
  </sheetData>
  <mergeCells count="26">
    <mergeCell ref="A7:P7"/>
    <mergeCell ref="K19:L19"/>
    <mergeCell ref="K20:L20"/>
    <mergeCell ref="K17:L17"/>
    <mergeCell ref="K18:L18"/>
    <mergeCell ref="F4:F5"/>
    <mergeCell ref="E4:E5"/>
    <mergeCell ref="K3:K5"/>
    <mergeCell ref="J4:J5"/>
    <mergeCell ref="P3:P5"/>
    <mergeCell ref="A1:O1"/>
    <mergeCell ref="A2:O2"/>
    <mergeCell ref="C4:C5"/>
    <mergeCell ref="D4:D5"/>
    <mergeCell ref="G4:G5"/>
    <mergeCell ref="A3:A5"/>
    <mergeCell ref="L3:L5"/>
    <mergeCell ref="B3:B5"/>
    <mergeCell ref="H4:H5"/>
    <mergeCell ref="G3:J3"/>
    <mergeCell ref="C3:F3"/>
    <mergeCell ref="M3:O3"/>
    <mergeCell ref="M4:M5"/>
    <mergeCell ref="N4:N5"/>
    <mergeCell ref="O4:O5"/>
    <mergeCell ref="I4:I5"/>
  </mergeCells>
  <pageMargins left="0.23622047244094491" right="0.23622047244094491" top="0.74803149606299213" bottom="0.74803149606299213" header="0.31496062992125984" footer="0.31496062992125984"/>
  <pageSetup paperSize="9" scale="75" orientation="landscape" blackAndWhite="1" r:id="rId1"/>
  <headerFooter>
    <oddHeader>&amp;L&amp;P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70"/>
  <sheetViews>
    <sheetView topLeftCell="A48" zoomScale="90" zoomScaleNormal="90" workbookViewId="0">
      <selection activeCell="G20" sqref="G20"/>
    </sheetView>
  </sheetViews>
  <sheetFormatPr defaultColWidth="5.85546875" defaultRowHeight="15.75" x14ac:dyDescent="0.25"/>
  <cols>
    <col min="1" max="1" width="4.140625" style="196" customWidth="1"/>
    <col min="2" max="2" width="6.7109375" style="196" customWidth="1"/>
    <col min="3" max="4" width="7" style="196" customWidth="1"/>
    <col min="5" max="5" width="7.140625" style="197" customWidth="1"/>
    <col min="6" max="7" width="6" style="196" customWidth="1"/>
    <col min="8" max="8" width="6.42578125" style="196" customWidth="1"/>
    <col min="9" max="9" width="8.28515625" style="196" customWidth="1"/>
    <col min="10" max="10" width="10.42578125" style="196" customWidth="1"/>
    <col min="11" max="11" width="7.85546875" style="196" customWidth="1"/>
    <col min="12" max="12" width="7.28515625" style="196" customWidth="1"/>
    <col min="13" max="13" width="6.42578125" style="196" customWidth="1"/>
    <col min="14" max="14" width="6.28515625" style="196" customWidth="1"/>
    <col min="15" max="15" width="6.42578125" style="196" customWidth="1"/>
    <col min="16" max="16" width="6.28515625" style="196" customWidth="1"/>
    <col min="17" max="17" width="9" style="196" customWidth="1"/>
    <col min="18" max="18" width="8.5703125" style="196" customWidth="1"/>
    <col min="19" max="19" width="7.42578125" style="196" customWidth="1"/>
    <col min="20" max="20" width="7.140625" style="196" customWidth="1"/>
    <col min="21" max="21" width="8.85546875" style="196" customWidth="1"/>
    <col min="22" max="22" width="9.85546875" style="196" customWidth="1"/>
    <col min="23" max="24" width="7.42578125" style="196" customWidth="1"/>
    <col min="25" max="25" width="9.5703125" style="196" bestFit="1" customWidth="1"/>
    <col min="26" max="26" width="7.42578125" style="196" customWidth="1"/>
    <col min="27" max="27" width="5.85546875" style="196"/>
    <col min="28" max="28" width="7.28515625" style="196" bestFit="1" customWidth="1"/>
    <col min="29" max="29" width="9.5703125" style="196" bestFit="1" customWidth="1"/>
    <col min="30" max="33" width="5.85546875" style="196"/>
    <col min="34" max="34" width="8.42578125" style="196" bestFit="1" customWidth="1"/>
    <col min="35" max="256" width="5.85546875" style="196"/>
    <col min="257" max="257" width="4.140625" style="196" customWidth="1"/>
    <col min="258" max="258" width="6.7109375" style="196" customWidth="1"/>
    <col min="259" max="260" width="7" style="196" customWidth="1"/>
    <col min="261" max="261" width="7.140625" style="196" customWidth="1"/>
    <col min="262" max="262" width="5.140625" style="196" customWidth="1"/>
    <col min="263" max="263" width="6" style="196" customWidth="1"/>
    <col min="264" max="264" width="6.42578125" style="196" customWidth="1"/>
    <col min="265" max="265" width="6.28515625" style="196" customWidth="1"/>
    <col min="266" max="266" width="9.140625" style="196" customWidth="1"/>
    <col min="267" max="267" width="7.85546875" style="196" customWidth="1"/>
    <col min="268" max="268" width="7.28515625" style="196" customWidth="1"/>
    <col min="269" max="269" width="6.42578125" style="196" customWidth="1"/>
    <col min="270" max="270" width="6.28515625" style="196" customWidth="1"/>
    <col min="271" max="271" width="6.42578125" style="196" customWidth="1"/>
    <col min="272" max="272" width="6.28515625" style="196" customWidth="1"/>
    <col min="273" max="273" width="6.42578125" style="196" customWidth="1"/>
    <col min="274" max="274" width="7.42578125" style="196" customWidth="1"/>
    <col min="275" max="275" width="6.42578125" style="196" customWidth="1"/>
    <col min="276" max="276" width="7.140625" style="196" customWidth="1"/>
    <col min="277" max="277" width="8.85546875" style="196" customWidth="1"/>
    <col min="278" max="278" width="9.85546875" style="196" customWidth="1"/>
    <col min="279" max="280" width="7.42578125" style="196" customWidth="1"/>
    <col min="281" max="281" width="9.5703125" style="196" bestFit="1" customWidth="1"/>
    <col min="282" max="282" width="7.42578125" style="196" customWidth="1"/>
    <col min="283" max="284" width="5.85546875" style="196"/>
    <col min="285" max="285" width="9.5703125" style="196" bestFit="1" customWidth="1"/>
    <col min="286" max="512" width="5.85546875" style="196"/>
    <col min="513" max="513" width="4.140625" style="196" customWidth="1"/>
    <col min="514" max="514" width="6.7109375" style="196" customWidth="1"/>
    <col min="515" max="516" width="7" style="196" customWidth="1"/>
    <col min="517" max="517" width="7.140625" style="196" customWidth="1"/>
    <col min="518" max="518" width="5.140625" style="196" customWidth="1"/>
    <col min="519" max="519" width="6" style="196" customWidth="1"/>
    <col min="520" max="520" width="6.42578125" style="196" customWidth="1"/>
    <col min="521" max="521" width="6.28515625" style="196" customWidth="1"/>
    <col min="522" max="522" width="9.140625" style="196" customWidth="1"/>
    <col min="523" max="523" width="7.85546875" style="196" customWidth="1"/>
    <col min="524" max="524" width="7.28515625" style="196" customWidth="1"/>
    <col min="525" max="525" width="6.42578125" style="196" customWidth="1"/>
    <col min="526" max="526" width="6.28515625" style="196" customWidth="1"/>
    <col min="527" max="527" width="6.42578125" style="196" customWidth="1"/>
    <col min="528" max="528" width="6.28515625" style="196" customWidth="1"/>
    <col min="529" max="529" width="6.42578125" style="196" customWidth="1"/>
    <col min="530" max="530" width="7.42578125" style="196" customWidth="1"/>
    <col min="531" max="531" width="6.42578125" style="196" customWidth="1"/>
    <col min="532" max="532" width="7.140625" style="196" customWidth="1"/>
    <col min="533" max="533" width="8.85546875" style="196" customWidth="1"/>
    <col min="534" max="534" width="9.85546875" style="196" customWidth="1"/>
    <col min="535" max="536" width="7.42578125" style="196" customWidth="1"/>
    <col min="537" max="537" width="9.5703125" style="196" bestFit="1" customWidth="1"/>
    <col min="538" max="538" width="7.42578125" style="196" customWidth="1"/>
    <col min="539" max="540" width="5.85546875" style="196"/>
    <col min="541" max="541" width="9.5703125" style="196" bestFit="1" customWidth="1"/>
    <col min="542" max="768" width="5.85546875" style="196"/>
    <col min="769" max="769" width="4.140625" style="196" customWidth="1"/>
    <col min="770" max="770" width="6.7109375" style="196" customWidth="1"/>
    <col min="771" max="772" width="7" style="196" customWidth="1"/>
    <col min="773" max="773" width="7.140625" style="196" customWidth="1"/>
    <col min="774" max="774" width="5.140625" style="196" customWidth="1"/>
    <col min="775" max="775" width="6" style="196" customWidth="1"/>
    <col min="776" max="776" width="6.42578125" style="196" customWidth="1"/>
    <col min="777" max="777" width="6.28515625" style="196" customWidth="1"/>
    <col min="778" max="778" width="9.140625" style="196" customWidth="1"/>
    <col min="779" max="779" width="7.85546875" style="196" customWidth="1"/>
    <col min="780" max="780" width="7.28515625" style="196" customWidth="1"/>
    <col min="781" max="781" width="6.42578125" style="196" customWidth="1"/>
    <col min="782" max="782" width="6.28515625" style="196" customWidth="1"/>
    <col min="783" max="783" width="6.42578125" style="196" customWidth="1"/>
    <col min="784" max="784" width="6.28515625" style="196" customWidth="1"/>
    <col min="785" max="785" width="6.42578125" style="196" customWidth="1"/>
    <col min="786" max="786" width="7.42578125" style="196" customWidth="1"/>
    <col min="787" max="787" width="6.42578125" style="196" customWidth="1"/>
    <col min="788" max="788" width="7.140625" style="196" customWidth="1"/>
    <col min="789" max="789" width="8.85546875" style="196" customWidth="1"/>
    <col min="790" max="790" width="9.85546875" style="196" customWidth="1"/>
    <col min="791" max="792" width="7.42578125" style="196" customWidth="1"/>
    <col min="793" max="793" width="9.5703125" style="196" bestFit="1" customWidth="1"/>
    <col min="794" max="794" width="7.42578125" style="196" customWidth="1"/>
    <col min="795" max="796" width="5.85546875" style="196"/>
    <col min="797" max="797" width="9.5703125" style="196" bestFit="1" customWidth="1"/>
    <col min="798" max="1024" width="5.85546875" style="196"/>
    <col min="1025" max="1025" width="4.140625" style="196" customWidth="1"/>
    <col min="1026" max="1026" width="6.7109375" style="196" customWidth="1"/>
    <col min="1027" max="1028" width="7" style="196" customWidth="1"/>
    <col min="1029" max="1029" width="7.140625" style="196" customWidth="1"/>
    <col min="1030" max="1030" width="5.140625" style="196" customWidth="1"/>
    <col min="1031" max="1031" width="6" style="196" customWidth="1"/>
    <col min="1032" max="1032" width="6.42578125" style="196" customWidth="1"/>
    <col min="1033" max="1033" width="6.28515625" style="196" customWidth="1"/>
    <col min="1034" max="1034" width="9.140625" style="196" customWidth="1"/>
    <col min="1035" max="1035" width="7.85546875" style="196" customWidth="1"/>
    <col min="1036" max="1036" width="7.28515625" style="196" customWidth="1"/>
    <col min="1037" max="1037" width="6.42578125" style="196" customWidth="1"/>
    <col min="1038" max="1038" width="6.28515625" style="196" customWidth="1"/>
    <col min="1039" max="1039" width="6.42578125" style="196" customWidth="1"/>
    <col min="1040" max="1040" width="6.28515625" style="196" customWidth="1"/>
    <col min="1041" max="1041" width="6.42578125" style="196" customWidth="1"/>
    <col min="1042" max="1042" width="7.42578125" style="196" customWidth="1"/>
    <col min="1043" max="1043" width="6.42578125" style="196" customWidth="1"/>
    <col min="1044" max="1044" width="7.140625" style="196" customWidth="1"/>
    <col min="1045" max="1045" width="8.85546875" style="196" customWidth="1"/>
    <col min="1046" max="1046" width="9.85546875" style="196" customWidth="1"/>
    <col min="1047" max="1048" width="7.42578125" style="196" customWidth="1"/>
    <col min="1049" max="1049" width="9.5703125" style="196" bestFit="1" customWidth="1"/>
    <col min="1050" max="1050" width="7.42578125" style="196" customWidth="1"/>
    <col min="1051" max="1052" width="5.85546875" style="196"/>
    <col min="1053" max="1053" width="9.5703125" style="196" bestFit="1" customWidth="1"/>
    <col min="1054" max="1280" width="5.85546875" style="196"/>
    <col min="1281" max="1281" width="4.140625" style="196" customWidth="1"/>
    <col min="1282" max="1282" width="6.7109375" style="196" customWidth="1"/>
    <col min="1283" max="1284" width="7" style="196" customWidth="1"/>
    <col min="1285" max="1285" width="7.140625" style="196" customWidth="1"/>
    <col min="1286" max="1286" width="5.140625" style="196" customWidth="1"/>
    <col min="1287" max="1287" width="6" style="196" customWidth="1"/>
    <col min="1288" max="1288" width="6.42578125" style="196" customWidth="1"/>
    <col min="1289" max="1289" width="6.28515625" style="196" customWidth="1"/>
    <col min="1290" max="1290" width="9.140625" style="196" customWidth="1"/>
    <col min="1291" max="1291" width="7.85546875" style="196" customWidth="1"/>
    <col min="1292" max="1292" width="7.28515625" style="196" customWidth="1"/>
    <col min="1293" max="1293" width="6.42578125" style="196" customWidth="1"/>
    <col min="1294" max="1294" width="6.28515625" style="196" customWidth="1"/>
    <col min="1295" max="1295" width="6.42578125" style="196" customWidth="1"/>
    <col min="1296" max="1296" width="6.28515625" style="196" customWidth="1"/>
    <col min="1297" max="1297" width="6.42578125" style="196" customWidth="1"/>
    <col min="1298" max="1298" width="7.42578125" style="196" customWidth="1"/>
    <col min="1299" max="1299" width="6.42578125" style="196" customWidth="1"/>
    <col min="1300" max="1300" width="7.140625" style="196" customWidth="1"/>
    <col min="1301" max="1301" width="8.85546875" style="196" customWidth="1"/>
    <col min="1302" max="1302" width="9.85546875" style="196" customWidth="1"/>
    <col min="1303" max="1304" width="7.42578125" style="196" customWidth="1"/>
    <col min="1305" max="1305" width="9.5703125" style="196" bestFit="1" customWidth="1"/>
    <col min="1306" max="1306" width="7.42578125" style="196" customWidth="1"/>
    <col min="1307" max="1308" width="5.85546875" style="196"/>
    <col min="1309" max="1309" width="9.5703125" style="196" bestFit="1" customWidth="1"/>
    <col min="1310" max="1536" width="5.85546875" style="196"/>
    <col min="1537" max="1537" width="4.140625" style="196" customWidth="1"/>
    <col min="1538" max="1538" width="6.7109375" style="196" customWidth="1"/>
    <col min="1539" max="1540" width="7" style="196" customWidth="1"/>
    <col min="1541" max="1541" width="7.140625" style="196" customWidth="1"/>
    <col min="1542" max="1542" width="5.140625" style="196" customWidth="1"/>
    <col min="1543" max="1543" width="6" style="196" customWidth="1"/>
    <col min="1544" max="1544" width="6.42578125" style="196" customWidth="1"/>
    <col min="1545" max="1545" width="6.28515625" style="196" customWidth="1"/>
    <col min="1546" max="1546" width="9.140625" style="196" customWidth="1"/>
    <col min="1547" max="1547" width="7.85546875" style="196" customWidth="1"/>
    <col min="1548" max="1548" width="7.28515625" style="196" customWidth="1"/>
    <col min="1549" max="1549" width="6.42578125" style="196" customWidth="1"/>
    <col min="1550" max="1550" width="6.28515625" style="196" customWidth="1"/>
    <col min="1551" max="1551" width="6.42578125" style="196" customWidth="1"/>
    <col min="1552" max="1552" width="6.28515625" style="196" customWidth="1"/>
    <col min="1553" max="1553" width="6.42578125" style="196" customWidth="1"/>
    <col min="1554" max="1554" width="7.42578125" style="196" customWidth="1"/>
    <col min="1555" max="1555" width="6.42578125" style="196" customWidth="1"/>
    <col min="1556" max="1556" width="7.140625" style="196" customWidth="1"/>
    <col min="1557" max="1557" width="8.85546875" style="196" customWidth="1"/>
    <col min="1558" max="1558" width="9.85546875" style="196" customWidth="1"/>
    <col min="1559" max="1560" width="7.42578125" style="196" customWidth="1"/>
    <col min="1561" max="1561" width="9.5703125" style="196" bestFit="1" customWidth="1"/>
    <col min="1562" max="1562" width="7.42578125" style="196" customWidth="1"/>
    <col min="1563" max="1564" width="5.85546875" style="196"/>
    <col min="1565" max="1565" width="9.5703125" style="196" bestFit="1" customWidth="1"/>
    <col min="1566" max="1792" width="5.85546875" style="196"/>
    <col min="1793" max="1793" width="4.140625" style="196" customWidth="1"/>
    <col min="1794" max="1794" width="6.7109375" style="196" customWidth="1"/>
    <col min="1795" max="1796" width="7" style="196" customWidth="1"/>
    <col min="1797" max="1797" width="7.140625" style="196" customWidth="1"/>
    <col min="1798" max="1798" width="5.140625" style="196" customWidth="1"/>
    <col min="1799" max="1799" width="6" style="196" customWidth="1"/>
    <col min="1800" max="1800" width="6.42578125" style="196" customWidth="1"/>
    <col min="1801" max="1801" width="6.28515625" style="196" customWidth="1"/>
    <col min="1802" max="1802" width="9.140625" style="196" customWidth="1"/>
    <col min="1803" max="1803" width="7.85546875" style="196" customWidth="1"/>
    <col min="1804" max="1804" width="7.28515625" style="196" customWidth="1"/>
    <col min="1805" max="1805" width="6.42578125" style="196" customWidth="1"/>
    <col min="1806" max="1806" width="6.28515625" style="196" customWidth="1"/>
    <col min="1807" max="1807" width="6.42578125" style="196" customWidth="1"/>
    <col min="1808" max="1808" width="6.28515625" style="196" customWidth="1"/>
    <col min="1809" max="1809" width="6.42578125" style="196" customWidth="1"/>
    <col min="1810" max="1810" width="7.42578125" style="196" customWidth="1"/>
    <col min="1811" max="1811" width="6.42578125" style="196" customWidth="1"/>
    <col min="1812" max="1812" width="7.140625" style="196" customWidth="1"/>
    <col min="1813" max="1813" width="8.85546875" style="196" customWidth="1"/>
    <col min="1814" max="1814" width="9.85546875" style="196" customWidth="1"/>
    <col min="1815" max="1816" width="7.42578125" style="196" customWidth="1"/>
    <col min="1817" max="1817" width="9.5703125" style="196" bestFit="1" customWidth="1"/>
    <col min="1818" max="1818" width="7.42578125" style="196" customWidth="1"/>
    <col min="1819" max="1820" width="5.85546875" style="196"/>
    <col min="1821" max="1821" width="9.5703125" style="196" bestFit="1" customWidth="1"/>
    <col min="1822" max="2048" width="5.85546875" style="196"/>
    <col min="2049" max="2049" width="4.140625" style="196" customWidth="1"/>
    <col min="2050" max="2050" width="6.7109375" style="196" customWidth="1"/>
    <col min="2051" max="2052" width="7" style="196" customWidth="1"/>
    <col min="2053" max="2053" width="7.140625" style="196" customWidth="1"/>
    <col min="2054" max="2054" width="5.140625" style="196" customWidth="1"/>
    <col min="2055" max="2055" width="6" style="196" customWidth="1"/>
    <col min="2056" max="2056" width="6.42578125" style="196" customWidth="1"/>
    <col min="2057" max="2057" width="6.28515625" style="196" customWidth="1"/>
    <col min="2058" max="2058" width="9.140625" style="196" customWidth="1"/>
    <col min="2059" max="2059" width="7.85546875" style="196" customWidth="1"/>
    <col min="2060" max="2060" width="7.28515625" style="196" customWidth="1"/>
    <col min="2061" max="2061" width="6.42578125" style="196" customWidth="1"/>
    <col min="2062" max="2062" width="6.28515625" style="196" customWidth="1"/>
    <col min="2063" max="2063" width="6.42578125" style="196" customWidth="1"/>
    <col min="2064" max="2064" width="6.28515625" style="196" customWidth="1"/>
    <col min="2065" max="2065" width="6.42578125" style="196" customWidth="1"/>
    <col min="2066" max="2066" width="7.42578125" style="196" customWidth="1"/>
    <col min="2067" max="2067" width="6.42578125" style="196" customWidth="1"/>
    <col min="2068" max="2068" width="7.140625" style="196" customWidth="1"/>
    <col min="2069" max="2069" width="8.85546875" style="196" customWidth="1"/>
    <col min="2070" max="2070" width="9.85546875" style="196" customWidth="1"/>
    <col min="2071" max="2072" width="7.42578125" style="196" customWidth="1"/>
    <col min="2073" max="2073" width="9.5703125" style="196" bestFit="1" customWidth="1"/>
    <col min="2074" max="2074" width="7.42578125" style="196" customWidth="1"/>
    <col min="2075" max="2076" width="5.85546875" style="196"/>
    <col min="2077" max="2077" width="9.5703125" style="196" bestFit="1" customWidth="1"/>
    <col min="2078" max="2304" width="5.85546875" style="196"/>
    <col min="2305" max="2305" width="4.140625" style="196" customWidth="1"/>
    <col min="2306" max="2306" width="6.7109375" style="196" customWidth="1"/>
    <col min="2307" max="2308" width="7" style="196" customWidth="1"/>
    <col min="2309" max="2309" width="7.140625" style="196" customWidth="1"/>
    <col min="2310" max="2310" width="5.140625" style="196" customWidth="1"/>
    <col min="2311" max="2311" width="6" style="196" customWidth="1"/>
    <col min="2312" max="2312" width="6.42578125" style="196" customWidth="1"/>
    <col min="2313" max="2313" width="6.28515625" style="196" customWidth="1"/>
    <col min="2314" max="2314" width="9.140625" style="196" customWidth="1"/>
    <col min="2315" max="2315" width="7.85546875" style="196" customWidth="1"/>
    <col min="2316" max="2316" width="7.28515625" style="196" customWidth="1"/>
    <col min="2317" max="2317" width="6.42578125" style="196" customWidth="1"/>
    <col min="2318" max="2318" width="6.28515625" style="196" customWidth="1"/>
    <col min="2319" max="2319" width="6.42578125" style="196" customWidth="1"/>
    <col min="2320" max="2320" width="6.28515625" style="196" customWidth="1"/>
    <col min="2321" max="2321" width="6.42578125" style="196" customWidth="1"/>
    <col min="2322" max="2322" width="7.42578125" style="196" customWidth="1"/>
    <col min="2323" max="2323" width="6.42578125" style="196" customWidth="1"/>
    <col min="2324" max="2324" width="7.140625" style="196" customWidth="1"/>
    <col min="2325" max="2325" width="8.85546875" style="196" customWidth="1"/>
    <col min="2326" max="2326" width="9.85546875" style="196" customWidth="1"/>
    <col min="2327" max="2328" width="7.42578125" style="196" customWidth="1"/>
    <col min="2329" max="2329" width="9.5703125" style="196" bestFit="1" customWidth="1"/>
    <col min="2330" max="2330" width="7.42578125" style="196" customWidth="1"/>
    <col min="2331" max="2332" width="5.85546875" style="196"/>
    <col min="2333" max="2333" width="9.5703125" style="196" bestFit="1" customWidth="1"/>
    <col min="2334" max="2560" width="5.85546875" style="196"/>
    <col min="2561" max="2561" width="4.140625" style="196" customWidth="1"/>
    <col min="2562" max="2562" width="6.7109375" style="196" customWidth="1"/>
    <col min="2563" max="2564" width="7" style="196" customWidth="1"/>
    <col min="2565" max="2565" width="7.140625" style="196" customWidth="1"/>
    <col min="2566" max="2566" width="5.140625" style="196" customWidth="1"/>
    <col min="2567" max="2567" width="6" style="196" customWidth="1"/>
    <col min="2568" max="2568" width="6.42578125" style="196" customWidth="1"/>
    <col min="2569" max="2569" width="6.28515625" style="196" customWidth="1"/>
    <col min="2570" max="2570" width="9.140625" style="196" customWidth="1"/>
    <col min="2571" max="2571" width="7.85546875" style="196" customWidth="1"/>
    <col min="2572" max="2572" width="7.28515625" style="196" customWidth="1"/>
    <col min="2573" max="2573" width="6.42578125" style="196" customWidth="1"/>
    <col min="2574" max="2574" width="6.28515625" style="196" customWidth="1"/>
    <col min="2575" max="2575" width="6.42578125" style="196" customWidth="1"/>
    <col min="2576" max="2576" width="6.28515625" style="196" customWidth="1"/>
    <col min="2577" max="2577" width="6.42578125" style="196" customWidth="1"/>
    <col min="2578" max="2578" width="7.42578125" style="196" customWidth="1"/>
    <col min="2579" max="2579" width="6.42578125" style="196" customWidth="1"/>
    <col min="2580" max="2580" width="7.140625" style="196" customWidth="1"/>
    <col min="2581" max="2581" width="8.85546875" style="196" customWidth="1"/>
    <col min="2582" max="2582" width="9.85546875" style="196" customWidth="1"/>
    <col min="2583" max="2584" width="7.42578125" style="196" customWidth="1"/>
    <col min="2585" max="2585" width="9.5703125" style="196" bestFit="1" customWidth="1"/>
    <col min="2586" max="2586" width="7.42578125" style="196" customWidth="1"/>
    <col min="2587" max="2588" width="5.85546875" style="196"/>
    <col min="2589" max="2589" width="9.5703125" style="196" bestFit="1" customWidth="1"/>
    <col min="2590" max="2816" width="5.85546875" style="196"/>
    <col min="2817" max="2817" width="4.140625" style="196" customWidth="1"/>
    <col min="2818" max="2818" width="6.7109375" style="196" customWidth="1"/>
    <col min="2819" max="2820" width="7" style="196" customWidth="1"/>
    <col min="2821" max="2821" width="7.140625" style="196" customWidth="1"/>
    <col min="2822" max="2822" width="5.140625" style="196" customWidth="1"/>
    <col min="2823" max="2823" width="6" style="196" customWidth="1"/>
    <col min="2824" max="2824" width="6.42578125" style="196" customWidth="1"/>
    <col min="2825" max="2825" width="6.28515625" style="196" customWidth="1"/>
    <col min="2826" max="2826" width="9.140625" style="196" customWidth="1"/>
    <col min="2827" max="2827" width="7.85546875" style="196" customWidth="1"/>
    <col min="2828" max="2828" width="7.28515625" style="196" customWidth="1"/>
    <col min="2829" max="2829" width="6.42578125" style="196" customWidth="1"/>
    <col min="2830" max="2830" width="6.28515625" style="196" customWidth="1"/>
    <col min="2831" max="2831" width="6.42578125" style="196" customWidth="1"/>
    <col min="2832" max="2832" width="6.28515625" style="196" customWidth="1"/>
    <col min="2833" max="2833" width="6.42578125" style="196" customWidth="1"/>
    <col min="2834" max="2834" width="7.42578125" style="196" customWidth="1"/>
    <col min="2835" max="2835" width="6.42578125" style="196" customWidth="1"/>
    <col min="2836" max="2836" width="7.140625" style="196" customWidth="1"/>
    <col min="2837" max="2837" width="8.85546875" style="196" customWidth="1"/>
    <col min="2838" max="2838" width="9.85546875" style="196" customWidth="1"/>
    <col min="2839" max="2840" width="7.42578125" style="196" customWidth="1"/>
    <col min="2841" max="2841" width="9.5703125" style="196" bestFit="1" customWidth="1"/>
    <col min="2842" max="2842" width="7.42578125" style="196" customWidth="1"/>
    <col min="2843" max="2844" width="5.85546875" style="196"/>
    <col min="2845" max="2845" width="9.5703125" style="196" bestFit="1" customWidth="1"/>
    <col min="2846" max="3072" width="5.85546875" style="196"/>
    <col min="3073" max="3073" width="4.140625" style="196" customWidth="1"/>
    <col min="3074" max="3074" width="6.7109375" style="196" customWidth="1"/>
    <col min="3075" max="3076" width="7" style="196" customWidth="1"/>
    <col min="3077" max="3077" width="7.140625" style="196" customWidth="1"/>
    <col min="3078" max="3078" width="5.140625" style="196" customWidth="1"/>
    <col min="3079" max="3079" width="6" style="196" customWidth="1"/>
    <col min="3080" max="3080" width="6.42578125" style="196" customWidth="1"/>
    <col min="3081" max="3081" width="6.28515625" style="196" customWidth="1"/>
    <col min="3082" max="3082" width="9.140625" style="196" customWidth="1"/>
    <col min="3083" max="3083" width="7.85546875" style="196" customWidth="1"/>
    <col min="3084" max="3084" width="7.28515625" style="196" customWidth="1"/>
    <col min="3085" max="3085" width="6.42578125" style="196" customWidth="1"/>
    <col min="3086" max="3086" width="6.28515625" style="196" customWidth="1"/>
    <col min="3087" max="3087" width="6.42578125" style="196" customWidth="1"/>
    <col min="3088" max="3088" width="6.28515625" style="196" customWidth="1"/>
    <col min="3089" max="3089" width="6.42578125" style="196" customWidth="1"/>
    <col min="3090" max="3090" width="7.42578125" style="196" customWidth="1"/>
    <col min="3091" max="3091" width="6.42578125" style="196" customWidth="1"/>
    <col min="3092" max="3092" width="7.140625" style="196" customWidth="1"/>
    <col min="3093" max="3093" width="8.85546875" style="196" customWidth="1"/>
    <col min="3094" max="3094" width="9.85546875" style="196" customWidth="1"/>
    <col min="3095" max="3096" width="7.42578125" style="196" customWidth="1"/>
    <col min="3097" max="3097" width="9.5703125" style="196" bestFit="1" customWidth="1"/>
    <col min="3098" max="3098" width="7.42578125" style="196" customWidth="1"/>
    <col min="3099" max="3100" width="5.85546875" style="196"/>
    <col min="3101" max="3101" width="9.5703125" style="196" bestFit="1" customWidth="1"/>
    <col min="3102" max="3328" width="5.85546875" style="196"/>
    <col min="3329" max="3329" width="4.140625" style="196" customWidth="1"/>
    <col min="3330" max="3330" width="6.7109375" style="196" customWidth="1"/>
    <col min="3331" max="3332" width="7" style="196" customWidth="1"/>
    <col min="3333" max="3333" width="7.140625" style="196" customWidth="1"/>
    <col min="3334" max="3334" width="5.140625" style="196" customWidth="1"/>
    <col min="3335" max="3335" width="6" style="196" customWidth="1"/>
    <col min="3336" max="3336" width="6.42578125" style="196" customWidth="1"/>
    <col min="3337" max="3337" width="6.28515625" style="196" customWidth="1"/>
    <col min="3338" max="3338" width="9.140625" style="196" customWidth="1"/>
    <col min="3339" max="3339" width="7.85546875" style="196" customWidth="1"/>
    <col min="3340" max="3340" width="7.28515625" style="196" customWidth="1"/>
    <col min="3341" max="3341" width="6.42578125" style="196" customWidth="1"/>
    <col min="3342" max="3342" width="6.28515625" style="196" customWidth="1"/>
    <col min="3343" max="3343" width="6.42578125" style="196" customWidth="1"/>
    <col min="3344" max="3344" width="6.28515625" style="196" customWidth="1"/>
    <col min="3345" max="3345" width="6.42578125" style="196" customWidth="1"/>
    <col min="3346" max="3346" width="7.42578125" style="196" customWidth="1"/>
    <col min="3347" max="3347" width="6.42578125" style="196" customWidth="1"/>
    <col min="3348" max="3348" width="7.140625" style="196" customWidth="1"/>
    <col min="3349" max="3349" width="8.85546875" style="196" customWidth="1"/>
    <col min="3350" max="3350" width="9.85546875" style="196" customWidth="1"/>
    <col min="3351" max="3352" width="7.42578125" style="196" customWidth="1"/>
    <col min="3353" max="3353" width="9.5703125" style="196" bestFit="1" customWidth="1"/>
    <col min="3354" max="3354" width="7.42578125" style="196" customWidth="1"/>
    <col min="3355" max="3356" width="5.85546875" style="196"/>
    <col min="3357" max="3357" width="9.5703125" style="196" bestFit="1" customWidth="1"/>
    <col min="3358" max="3584" width="5.85546875" style="196"/>
    <col min="3585" max="3585" width="4.140625" style="196" customWidth="1"/>
    <col min="3586" max="3586" width="6.7109375" style="196" customWidth="1"/>
    <col min="3587" max="3588" width="7" style="196" customWidth="1"/>
    <col min="3589" max="3589" width="7.140625" style="196" customWidth="1"/>
    <col min="3590" max="3590" width="5.140625" style="196" customWidth="1"/>
    <col min="3591" max="3591" width="6" style="196" customWidth="1"/>
    <col min="3592" max="3592" width="6.42578125" style="196" customWidth="1"/>
    <col min="3593" max="3593" width="6.28515625" style="196" customWidth="1"/>
    <col min="3594" max="3594" width="9.140625" style="196" customWidth="1"/>
    <col min="3595" max="3595" width="7.85546875" style="196" customWidth="1"/>
    <col min="3596" max="3596" width="7.28515625" style="196" customWidth="1"/>
    <col min="3597" max="3597" width="6.42578125" style="196" customWidth="1"/>
    <col min="3598" max="3598" width="6.28515625" style="196" customWidth="1"/>
    <col min="3599" max="3599" width="6.42578125" style="196" customWidth="1"/>
    <col min="3600" max="3600" width="6.28515625" style="196" customWidth="1"/>
    <col min="3601" max="3601" width="6.42578125" style="196" customWidth="1"/>
    <col min="3602" max="3602" width="7.42578125" style="196" customWidth="1"/>
    <col min="3603" max="3603" width="6.42578125" style="196" customWidth="1"/>
    <col min="3604" max="3604" width="7.140625" style="196" customWidth="1"/>
    <col min="3605" max="3605" width="8.85546875" style="196" customWidth="1"/>
    <col min="3606" max="3606" width="9.85546875" style="196" customWidth="1"/>
    <col min="3607" max="3608" width="7.42578125" style="196" customWidth="1"/>
    <col min="3609" max="3609" width="9.5703125" style="196" bestFit="1" customWidth="1"/>
    <col min="3610" max="3610" width="7.42578125" style="196" customWidth="1"/>
    <col min="3611" max="3612" width="5.85546875" style="196"/>
    <col min="3613" max="3613" width="9.5703125" style="196" bestFit="1" customWidth="1"/>
    <col min="3614" max="3840" width="5.85546875" style="196"/>
    <col min="3841" max="3841" width="4.140625" style="196" customWidth="1"/>
    <col min="3842" max="3842" width="6.7109375" style="196" customWidth="1"/>
    <col min="3843" max="3844" width="7" style="196" customWidth="1"/>
    <col min="3845" max="3845" width="7.140625" style="196" customWidth="1"/>
    <col min="3846" max="3846" width="5.140625" style="196" customWidth="1"/>
    <col min="3847" max="3847" width="6" style="196" customWidth="1"/>
    <col min="3848" max="3848" width="6.42578125" style="196" customWidth="1"/>
    <col min="3849" max="3849" width="6.28515625" style="196" customWidth="1"/>
    <col min="3850" max="3850" width="9.140625" style="196" customWidth="1"/>
    <col min="3851" max="3851" width="7.85546875" style="196" customWidth="1"/>
    <col min="3852" max="3852" width="7.28515625" style="196" customWidth="1"/>
    <col min="3853" max="3853" width="6.42578125" style="196" customWidth="1"/>
    <col min="3854" max="3854" width="6.28515625" style="196" customWidth="1"/>
    <col min="3855" max="3855" width="6.42578125" style="196" customWidth="1"/>
    <col min="3856" max="3856" width="6.28515625" style="196" customWidth="1"/>
    <col min="3857" max="3857" width="6.42578125" style="196" customWidth="1"/>
    <col min="3858" max="3858" width="7.42578125" style="196" customWidth="1"/>
    <col min="3859" max="3859" width="6.42578125" style="196" customWidth="1"/>
    <col min="3860" max="3860" width="7.140625" style="196" customWidth="1"/>
    <col min="3861" max="3861" width="8.85546875" style="196" customWidth="1"/>
    <col min="3862" max="3862" width="9.85546875" style="196" customWidth="1"/>
    <col min="3863" max="3864" width="7.42578125" style="196" customWidth="1"/>
    <col min="3865" max="3865" width="9.5703125" style="196" bestFit="1" customWidth="1"/>
    <col min="3866" max="3866" width="7.42578125" style="196" customWidth="1"/>
    <col min="3867" max="3868" width="5.85546875" style="196"/>
    <col min="3869" max="3869" width="9.5703125" style="196" bestFit="1" customWidth="1"/>
    <col min="3870" max="4096" width="5.85546875" style="196"/>
    <col min="4097" max="4097" width="4.140625" style="196" customWidth="1"/>
    <col min="4098" max="4098" width="6.7109375" style="196" customWidth="1"/>
    <col min="4099" max="4100" width="7" style="196" customWidth="1"/>
    <col min="4101" max="4101" width="7.140625" style="196" customWidth="1"/>
    <col min="4102" max="4102" width="5.140625" style="196" customWidth="1"/>
    <col min="4103" max="4103" width="6" style="196" customWidth="1"/>
    <col min="4104" max="4104" width="6.42578125" style="196" customWidth="1"/>
    <col min="4105" max="4105" width="6.28515625" style="196" customWidth="1"/>
    <col min="4106" max="4106" width="9.140625" style="196" customWidth="1"/>
    <col min="4107" max="4107" width="7.85546875" style="196" customWidth="1"/>
    <col min="4108" max="4108" width="7.28515625" style="196" customWidth="1"/>
    <col min="4109" max="4109" width="6.42578125" style="196" customWidth="1"/>
    <col min="4110" max="4110" width="6.28515625" style="196" customWidth="1"/>
    <col min="4111" max="4111" width="6.42578125" style="196" customWidth="1"/>
    <col min="4112" max="4112" width="6.28515625" style="196" customWidth="1"/>
    <col min="4113" max="4113" width="6.42578125" style="196" customWidth="1"/>
    <col min="4114" max="4114" width="7.42578125" style="196" customWidth="1"/>
    <col min="4115" max="4115" width="6.42578125" style="196" customWidth="1"/>
    <col min="4116" max="4116" width="7.140625" style="196" customWidth="1"/>
    <col min="4117" max="4117" width="8.85546875" style="196" customWidth="1"/>
    <col min="4118" max="4118" width="9.85546875" style="196" customWidth="1"/>
    <col min="4119" max="4120" width="7.42578125" style="196" customWidth="1"/>
    <col min="4121" max="4121" width="9.5703125" style="196" bestFit="1" customWidth="1"/>
    <col min="4122" max="4122" width="7.42578125" style="196" customWidth="1"/>
    <col min="4123" max="4124" width="5.85546875" style="196"/>
    <col min="4125" max="4125" width="9.5703125" style="196" bestFit="1" customWidth="1"/>
    <col min="4126" max="4352" width="5.85546875" style="196"/>
    <col min="4353" max="4353" width="4.140625" style="196" customWidth="1"/>
    <col min="4354" max="4354" width="6.7109375" style="196" customWidth="1"/>
    <col min="4355" max="4356" width="7" style="196" customWidth="1"/>
    <col min="4357" max="4357" width="7.140625" style="196" customWidth="1"/>
    <col min="4358" max="4358" width="5.140625" style="196" customWidth="1"/>
    <col min="4359" max="4359" width="6" style="196" customWidth="1"/>
    <col min="4360" max="4360" width="6.42578125" style="196" customWidth="1"/>
    <col min="4361" max="4361" width="6.28515625" style="196" customWidth="1"/>
    <col min="4362" max="4362" width="9.140625" style="196" customWidth="1"/>
    <col min="4363" max="4363" width="7.85546875" style="196" customWidth="1"/>
    <col min="4364" max="4364" width="7.28515625" style="196" customWidth="1"/>
    <col min="4365" max="4365" width="6.42578125" style="196" customWidth="1"/>
    <col min="4366" max="4366" width="6.28515625" style="196" customWidth="1"/>
    <col min="4367" max="4367" width="6.42578125" style="196" customWidth="1"/>
    <col min="4368" max="4368" width="6.28515625" style="196" customWidth="1"/>
    <col min="4369" max="4369" width="6.42578125" style="196" customWidth="1"/>
    <col min="4370" max="4370" width="7.42578125" style="196" customWidth="1"/>
    <col min="4371" max="4371" width="6.42578125" style="196" customWidth="1"/>
    <col min="4372" max="4372" width="7.140625" style="196" customWidth="1"/>
    <col min="4373" max="4373" width="8.85546875" style="196" customWidth="1"/>
    <col min="4374" max="4374" width="9.85546875" style="196" customWidth="1"/>
    <col min="4375" max="4376" width="7.42578125" style="196" customWidth="1"/>
    <col min="4377" max="4377" width="9.5703125" style="196" bestFit="1" customWidth="1"/>
    <col min="4378" max="4378" width="7.42578125" style="196" customWidth="1"/>
    <col min="4379" max="4380" width="5.85546875" style="196"/>
    <col min="4381" max="4381" width="9.5703125" style="196" bestFit="1" customWidth="1"/>
    <col min="4382" max="4608" width="5.85546875" style="196"/>
    <col min="4609" max="4609" width="4.140625" style="196" customWidth="1"/>
    <col min="4610" max="4610" width="6.7109375" style="196" customWidth="1"/>
    <col min="4611" max="4612" width="7" style="196" customWidth="1"/>
    <col min="4613" max="4613" width="7.140625" style="196" customWidth="1"/>
    <col min="4614" max="4614" width="5.140625" style="196" customWidth="1"/>
    <col min="4615" max="4615" width="6" style="196" customWidth="1"/>
    <col min="4616" max="4616" width="6.42578125" style="196" customWidth="1"/>
    <col min="4617" max="4617" width="6.28515625" style="196" customWidth="1"/>
    <col min="4618" max="4618" width="9.140625" style="196" customWidth="1"/>
    <col min="4619" max="4619" width="7.85546875" style="196" customWidth="1"/>
    <col min="4620" max="4620" width="7.28515625" style="196" customWidth="1"/>
    <col min="4621" max="4621" width="6.42578125" style="196" customWidth="1"/>
    <col min="4622" max="4622" width="6.28515625" style="196" customWidth="1"/>
    <col min="4623" max="4623" width="6.42578125" style="196" customWidth="1"/>
    <col min="4624" max="4624" width="6.28515625" style="196" customWidth="1"/>
    <col min="4625" max="4625" width="6.42578125" style="196" customWidth="1"/>
    <col min="4626" max="4626" width="7.42578125" style="196" customWidth="1"/>
    <col min="4627" max="4627" width="6.42578125" style="196" customWidth="1"/>
    <col min="4628" max="4628" width="7.140625" style="196" customWidth="1"/>
    <col min="4629" max="4629" width="8.85546875" style="196" customWidth="1"/>
    <col min="4630" max="4630" width="9.85546875" style="196" customWidth="1"/>
    <col min="4631" max="4632" width="7.42578125" style="196" customWidth="1"/>
    <col min="4633" max="4633" width="9.5703125" style="196" bestFit="1" customWidth="1"/>
    <col min="4634" max="4634" width="7.42578125" style="196" customWidth="1"/>
    <col min="4635" max="4636" width="5.85546875" style="196"/>
    <col min="4637" max="4637" width="9.5703125" style="196" bestFit="1" customWidth="1"/>
    <col min="4638" max="4864" width="5.85546875" style="196"/>
    <col min="4865" max="4865" width="4.140625" style="196" customWidth="1"/>
    <col min="4866" max="4866" width="6.7109375" style="196" customWidth="1"/>
    <col min="4867" max="4868" width="7" style="196" customWidth="1"/>
    <col min="4869" max="4869" width="7.140625" style="196" customWidth="1"/>
    <col min="4870" max="4870" width="5.140625" style="196" customWidth="1"/>
    <col min="4871" max="4871" width="6" style="196" customWidth="1"/>
    <col min="4872" max="4872" width="6.42578125" style="196" customWidth="1"/>
    <col min="4873" max="4873" width="6.28515625" style="196" customWidth="1"/>
    <col min="4874" max="4874" width="9.140625" style="196" customWidth="1"/>
    <col min="4875" max="4875" width="7.85546875" style="196" customWidth="1"/>
    <col min="4876" max="4876" width="7.28515625" style="196" customWidth="1"/>
    <col min="4877" max="4877" width="6.42578125" style="196" customWidth="1"/>
    <col min="4878" max="4878" width="6.28515625" style="196" customWidth="1"/>
    <col min="4879" max="4879" width="6.42578125" style="196" customWidth="1"/>
    <col min="4880" max="4880" width="6.28515625" style="196" customWidth="1"/>
    <col min="4881" max="4881" width="6.42578125" style="196" customWidth="1"/>
    <col min="4882" max="4882" width="7.42578125" style="196" customWidth="1"/>
    <col min="4883" max="4883" width="6.42578125" style="196" customWidth="1"/>
    <col min="4884" max="4884" width="7.140625" style="196" customWidth="1"/>
    <col min="4885" max="4885" width="8.85546875" style="196" customWidth="1"/>
    <col min="4886" max="4886" width="9.85546875" style="196" customWidth="1"/>
    <col min="4887" max="4888" width="7.42578125" style="196" customWidth="1"/>
    <col min="4889" max="4889" width="9.5703125" style="196" bestFit="1" customWidth="1"/>
    <col min="4890" max="4890" width="7.42578125" style="196" customWidth="1"/>
    <col min="4891" max="4892" width="5.85546875" style="196"/>
    <col min="4893" max="4893" width="9.5703125" style="196" bestFit="1" customWidth="1"/>
    <col min="4894" max="5120" width="5.85546875" style="196"/>
    <col min="5121" max="5121" width="4.140625" style="196" customWidth="1"/>
    <col min="5122" max="5122" width="6.7109375" style="196" customWidth="1"/>
    <col min="5123" max="5124" width="7" style="196" customWidth="1"/>
    <col min="5125" max="5125" width="7.140625" style="196" customWidth="1"/>
    <col min="5126" max="5126" width="5.140625" style="196" customWidth="1"/>
    <col min="5127" max="5127" width="6" style="196" customWidth="1"/>
    <col min="5128" max="5128" width="6.42578125" style="196" customWidth="1"/>
    <col min="5129" max="5129" width="6.28515625" style="196" customWidth="1"/>
    <col min="5130" max="5130" width="9.140625" style="196" customWidth="1"/>
    <col min="5131" max="5131" width="7.85546875" style="196" customWidth="1"/>
    <col min="5132" max="5132" width="7.28515625" style="196" customWidth="1"/>
    <col min="5133" max="5133" width="6.42578125" style="196" customWidth="1"/>
    <col min="5134" max="5134" width="6.28515625" style="196" customWidth="1"/>
    <col min="5135" max="5135" width="6.42578125" style="196" customWidth="1"/>
    <col min="5136" max="5136" width="6.28515625" style="196" customWidth="1"/>
    <col min="5137" max="5137" width="6.42578125" style="196" customWidth="1"/>
    <col min="5138" max="5138" width="7.42578125" style="196" customWidth="1"/>
    <col min="5139" max="5139" width="6.42578125" style="196" customWidth="1"/>
    <col min="5140" max="5140" width="7.140625" style="196" customWidth="1"/>
    <col min="5141" max="5141" width="8.85546875" style="196" customWidth="1"/>
    <col min="5142" max="5142" width="9.85546875" style="196" customWidth="1"/>
    <col min="5143" max="5144" width="7.42578125" style="196" customWidth="1"/>
    <col min="5145" max="5145" width="9.5703125" style="196" bestFit="1" customWidth="1"/>
    <col min="5146" max="5146" width="7.42578125" style="196" customWidth="1"/>
    <col min="5147" max="5148" width="5.85546875" style="196"/>
    <col min="5149" max="5149" width="9.5703125" style="196" bestFit="1" customWidth="1"/>
    <col min="5150" max="5376" width="5.85546875" style="196"/>
    <col min="5377" max="5377" width="4.140625" style="196" customWidth="1"/>
    <col min="5378" max="5378" width="6.7109375" style="196" customWidth="1"/>
    <col min="5379" max="5380" width="7" style="196" customWidth="1"/>
    <col min="5381" max="5381" width="7.140625" style="196" customWidth="1"/>
    <col min="5382" max="5382" width="5.140625" style="196" customWidth="1"/>
    <col min="5383" max="5383" width="6" style="196" customWidth="1"/>
    <col min="5384" max="5384" width="6.42578125" style="196" customWidth="1"/>
    <col min="5385" max="5385" width="6.28515625" style="196" customWidth="1"/>
    <col min="5386" max="5386" width="9.140625" style="196" customWidth="1"/>
    <col min="5387" max="5387" width="7.85546875" style="196" customWidth="1"/>
    <col min="5388" max="5388" width="7.28515625" style="196" customWidth="1"/>
    <col min="5389" max="5389" width="6.42578125" style="196" customWidth="1"/>
    <col min="5390" max="5390" width="6.28515625" style="196" customWidth="1"/>
    <col min="5391" max="5391" width="6.42578125" style="196" customWidth="1"/>
    <col min="5392" max="5392" width="6.28515625" style="196" customWidth="1"/>
    <col min="5393" max="5393" width="6.42578125" style="196" customWidth="1"/>
    <col min="5394" max="5394" width="7.42578125" style="196" customWidth="1"/>
    <col min="5395" max="5395" width="6.42578125" style="196" customWidth="1"/>
    <col min="5396" max="5396" width="7.140625" style="196" customWidth="1"/>
    <col min="5397" max="5397" width="8.85546875" style="196" customWidth="1"/>
    <col min="5398" max="5398" width="9.85546875" style="196" customWidth="1"/>
    <col min="5399" max="5400" width="7.42578125" style="196" customWidth="1"/>
    <col min="5401" max="5401" width="9.5703125" style="196" bestFit="1" customWidth="1"/>
    <col min="5402" max="5402" width="7.42578125" style="196" customWidth="1"/>
    <col min="5403" max="5404" width="5.85546875" style="196"/>
    <col min="5405" max="5405" width="9.5703125" style="196" bestFit="1" customWidth="1"/>
    <col min="5406" max="5632" width="5.85546875" style="196"/>
    <col min="5633" max="5633" width="4.140625" style="196" customWidth="1"/>
    <col min="5634" max="5634" width="6.7109375" style="196" customWidth="1"/>
    <col min="5635" max="5636" width="7" style="196" customWidth="1"/>
    <col min="5637" max="5637" width="7.140625" style="196" customWidth="1"/>
    <col min="5638" max="5638" width="5.140625" style="196" customWidth="1"/>
    <col min="5639" max="5639" width="6" style="196" customWidth="1"/>
    <col min="5640" max="5640" width="6.42578125" style="196" customWidth="1"/>
    <col min="5641" max="5641" width="6.28515625" style="196" customWidth="1"/>
    <col min="5642" max="5642" width="9.140625" style="196" customWidth="1"/>
    <col min="5643" max="5643" width="7.85546875" style="196" customWidth="1"/>
    <col min="5644" max="5644" width="7.28515625" style="196" customWidth="1"/>
    <col min="5645" max="5645" width="6.42578125" style="196" customWidth="1"/>
    <col min="5646" max="5646" width="6.28515625" style="196" customWidth="1"/>
    <col min="5647" max="5647" width="6.42578125" style="196" customWidth="1"/>
    <col min="5648" max="5648" width="6.28515625" style="196" customWidth="1"/>
    <col min="5649" max="5649" width="6.42578125" style="196" customWidth="1"/>
    <col min="5650" max="5650" width="7.42578125" style="196" customWidth="1"/>
    <col min="5651" max="5651" width="6.42578125" style="196" customWidth="1"/>
    <col min="5652" max="5652" width="7.140625" style="196" customWidth="1"/>
    <col min="5653" max="5653" width="8.85546875" style="196" customWidth="1"/>
    <col min="5654" max="5654" width="9.85546875" style="196" customWidth="1"/>
    <col min="5655" max="5656" width="7.42578125" style="196" customWidth="1"/>
    <col min="5657" max="5657" width="9.5703125" style="196" bestFit="1" customWidth="1"/>
    <col min="5658" max="5658" width="7.42578125" style="196" customWidth="1"/>
    <col min="5659" max="5660" width="5.85546875" style="196"/>
    <col min="5661" max="5661" width="9.5703125" style="196" bestFit="1" customWidth="1"/>
    <col min="5662" max="5888" width="5.85546875" style="196"/>
    <col min="5889" max="5889" width="4.140625" style="196" customWidth="1"/>
    <col min="5890" max="5890" width="6.7109375" style="196" customWidth="1"/>
    <col min="5891" max="5892" width="7" style="196" customWidth="1"/>
    <col min="5893" max="5893" width="7.140625" style="196" customWidth="1"/>
    <col min="5894" max="5894" width="5.140625" style="196" customWidth="1"/>
    <col min="5895" max="5895" width="6" style="196" customWidth="1"/>
    <col min="5896" max="5896" width="6.42578125" style="196" customWidth="1"/>
    <col min="5897" max="5897" width="6.28515625" style="196" customWidth="1"/>
    <col min="5898" max="5898" width="9.140625" style="196" customWidth="1"/>
    <col min="5899" max="5899" width="7.85546875" style="196" customWidth="1"/>
    <col min="5900" max="5900" width="7.28515625" style="196" customWidth="1"/>
    <col min="5901" max="5901" width="6.42578125" style="196" customWidth="1"/>
    <col min="5902" max="5902" width="6.28515625" style="196" customWidth="1"/>
    <col min="5903" max="5903" width="6.42578125" style="196" customWidth="1"/>
    <col min="5904" max="5904" width="6.28515625" style="196" customWidth="1"/>
    <col min="5905" max="5905" width="6.42578125" style="196" customWidth="1"/>
    <col min="5906" max="5906" width="7.42578125" style="196" customWidth="1"/>
    <col min="5907" max="5907" width="6.42578125" style="196" customWidth="1"/>
    <col min="5908" max="5908" width="7.140625" style="196" customWidth="1"/>
    <col min="5909" max="5909" width="8.85546875" style="196" customWidth="1"/>
    <col min="5910" max="5910" width="9.85546875" style="196" customWidth="1"/>
    <col min="5911" max="5912" width="7.42578125" style="196" customWidth="1"/>
    <col min="5913" max="5913" width="9.5703125" style="196" bestFit="1" customWidth="1"/>
    <col min="5914" max="5914" width="7.42578125" style="196" customWidth="1"/>
    <col min="5915" max="5916" width="5.85546875" style="196"/>
    <col min="5917" max="5917" width="9.5703125" style="196" bestFit="1" customWidth="1"/>
    <col min="5918" max="6144" width="5.85546875" style="196"/>
    <col min="6145" max="6145" width="4.140625" style="196" customWidth="1"/>
    <col min="6146" max="6146" width="6.7109375" style="196" customWidth="1"/>
    <col min="6147" max="6148" width="7" style="196" customWidth="1"/>
    <col min="6149" max="6149" width="7.140625" style="196" customWidth="1"/>
    <col min="6150" max="6150" width="5.140625" style="196" customWidth="1"/>
    <col min="6151" max="6151" width="6" style="196" customWidth="1"/>
    <col min="6152" max="6152" width="6.42578125" style="196" customWidth="1"/>
    <col min="6153" max="6153" width="6.28515625" style="196" customWidth="1"/>
    <col min="6154" max="6154" width="9.140625" style="196" customWidth="1"/>
    <col min="6155" max="6155" width="7.85546875" style="196" customWidth="1"/>
    <col min="6156" max="6156" width="7.28515625" style="196" customWidth="1"/>
    <col min="6157" max="6157" width="6.42578125" style="196" customWidth="1"/>
    <col min="6158" max="6158" width="6.28515625" style="196" customWidth="1"/>
    <col min="6159" max="6159" width="6.42578125" style="196" customWidth="1"/>
    <col min="6160" max="6160" width="6.28515625" style="196" customWidth="1"/>
    <col min="6161" max="6161" width="6.42578125" style="196" customWidth="1"/>
    <col min="6162" max="6162" width="7.42578125" style="196" customWidth="1"/>
    <col min="6163" max="6163" width="6.42578125" style="196" customWidth="1"/>
    <col min="6164" max="6164" width="7.140625" style="196" customWidth="1"/>
    <col min="6165" max="6165" width="8.85546875" style="196" customWidth="1"/>
    <col min="6166" max="6166" width="9.85546875" style="196" customWidth="1"/>
    <col min="6167" max="6168" width="7.42578125" style="196" customWidth="1"/>
    <col min="6169" max="6169" width="9.5703125" style="196" bestFit="1" customWidth="1"/>
    <col min="6170" max="6170" width="7.42578125" style="196" customWidth="1"/>
    <col min="6171" max="6172" width="5.85546875" style="196"/>
    <col min="6173" max="6173" width="9.5703125" style="196" bestFit="1" customWidth="1"/>
    <col min="6174" max="6400" width="5.85546875" style="196"/>
    <col min="6401" max="6401" width="4.140625" style="196" customWidth="1"/>
    <col min="6402" max="6402" width="6.7109375" style="196" customWidth="1"/>
    <col min="6403" max="6404" width="7" style="196" customWidth="1"/>
    <col min="6405" max="6405" width="7.140625" style="196" customWidth="1"/>
    <col min="6406" max="6406" width="5.140625" style="196" customWidth="1"/>
    <col min="6407" max="6407" width="6" style="196" customWidth="1"/>
    <col min="6408" max="6408" width="6.42578125" style="196" customWidth="1"/>
    <col min="6409" max="6409" width="6.28515625" style="196" customWidth="1"/>
    <col min="6410" max="6410" width="9.140625" style="196" customWidth="1"/>
    <col min="6411" max="6411" width="7.85546875" style="196" customWidth="1"/>
    <col min="6412" max="6412" width="7.28515625" style="196" customWidth="1"/>
    <col min="6413" max="6413" width="6.42578125" style="196" customWidth="1"/>
    <col min="6414" max="6414" width="6.28515625" style="196" customWidth="1"/>
    <col min="6415" max="6415" width="6.42578125" style="196" customWidth="1"/>
    <col min="6416" max="6416" width="6.28515625" style="196" customWidth="1"/>
    <col min="6417" max="6417" width="6.42578125" style="196" customWidth="1"/>
    <col min="6418" max="6418" width="7.42578125" style="196" customWidth="1"/>
    <col min="6419" max="6419" width="6.42578125" style="196" customWidth="1"/>
    <col min="6420" max="6420" width="7.140625" style="196" customWidth="1"/>
    <col min="6421" max="6421" width="8.85546875" style="196" customWidth="1"/>
    <col min="6422" max="6422" width="9.85546875" style="196" customWidth="1"/>
    <col min="6423" max="6424" width="7.42578125" style="196" customWidth="1"/>
    <col min="6425" max="6425" width="9.5703125" style="196" bestFit="1" customWidth="1"/>
    <col min="6426" max="6426" width="7.42578125" style="196" customWidth="1"/>
    <col min="6427" max="6428" width="5.85546875" style="196"/>
    <col min="6429" max="6429" width="9.5703125" style="196" bestFit="1" customWidth="1"/>
    <col min="6430" max="6656" width="5.85546875" style="196"/>
    <col min="6657" max="6657" width="4.140625" style="196" customWidth="1"/>
    <col min="6658" max="6658" width="6.7109375" style="196" customWidth="1"/>
    <col min="6659" max="6660" width="7" style="196" customWidth="1"/>
    <col min="6661" max="6661" width="7.140625" style="196" customWidth="1"/>
    <col min="6662" max="6662" width="5.140625" style="196" customWidth="1"/>
    <col min="6663" max="6663" width="6" style="196" customWidth="1"/>
    <col min="6664" max="6664" width="6.42578125" style="196" customWidth="1"/>
    <col min="6665" max="6665" width="6.28515625" style="196" customWidth="1"/>
    <col min="6666" max="6666" width="9.140625" style="196" customWidth="1"/>
    <col min="6667" max="6667" width="7.85546875" style="196" customWidth="1"/>
    <col min="6668" max="6668" width="7.28515625" style="196" customWidth="1"/>
    <col min="6669" max="6669" width="6.42578125" style="196" customWidth="1"/>
    <col min="6670" max="6670" width="6.28515625" style="196" customWidth="1"/>
    <col min="6671" max="6671" width="6.42578125" style="196" customWidth="1"/>
    <col min="6672" max="6672" width="6.28515625" style="196" customWidth="1"/>
    <col min="6673" max="6673" width="6.42578125" style="196" customWidth="1"/>
    <col min="6674" max="6674" width="7.42578125" style="196" customWidth="1"/>
    <col min="6675" max="6675" width="6.42578125" style="196" customWidth="1"/>
    <col min="6676" max="6676" width="7.140625" style="196" customWidth="1"/>
    <col min="6677" max="6677" width="8.85546875" style="196" customWidth="1"/>
    <col min="6678" max="6678" width="9.85546875" style="196" customWidth="1"/>
    <col min="6679" max="6680" width="7.42578125" style="196" customWidth="1"/>
    <col min="6681" max="6681" width="9.5703125" style="196" bestFit="1" customWidth="1"/>
    <col min="6682" max="6682" width="7.42578125" style="196" customWidth="1"/>
    <col min="6683" max="6684" width="5.85546875" style="196"/>
    <col min="6685" max="6685" width="9.5703125" style="196" bestFit="1" customWidth="1"/>
    <col min="6686" max="6912" width="5.85546875" style="196"/>
    <col min="6913" max="6913" width="4.140625" style="196" customWidth="1"/>
    <col min="6914" max="6914" width="6.7109375" style="196" customWidth="1"/>
    <col min="6915" max="6916" width="7" style="196" customWidth="1"/>
    <col min="6917" max="6917" width="7.140625" style="196" customWidth="1"/>
    <col min="6918" max="6918" width="5.140625" style="196" customWidth="1"/>
    <col min="6919" max="6919" width="6" style="196" customWidth="1"/>
    <col min="6920" max="6920" width="6.42578125" style="196" customWidth="1"/>
    <col min="6921" max="6921" width="6.28515625" style="196" customWidth="1"/>
    <col min="6922" max="6922" width="9.140625" style="196" customWidth="1"/>
    <col min="6923" max="6923" width="7.85546875" style="196" customWidth="1"/>
    <col min="6924" max="6924" width="7.28515625" style="196" customWidth="1"/>
    <col min="6925" max="6925" width="6.42578125" style="196" customWidth="1"/>
    <col min="6926" max="6926" width="6.28515625" style="196" customWidth="1"/>
    <col min="6927" max="6927" width="6.42578125" style="196" customWidth="1"/>
    <col min="6928" max="6928" width="6.28515625" style="196" customWidth="1"/>
    <col min="6929" max="6929" width="6.42578125" style="196" customWidth="1"/>
    <col min="6930" max="6930" width="7.42578125" style="196" customWidth="1"/>
    <col min="6931" max="6931" width="6.42578125" style="196" customWidth="1"/>
    <col min="6932" max="6932" width="7.140625" style="196" customWidth="1"/>
    <col min="6933" max="6933" width="8.85546875" style="196" customWidth="1"/>
    <col min="6934" max="6934" width="9.85546875" style="196" customWidth="1"/>
    <col min="6935" max="6936" width="7.42578125" style="196" customWidth="1"/>
    <col min="6937" max="6937" width="9.5703125" style="196" bestFit="1" customWidth="1"/>
    <col min="6938" max="6938" width="7.42578125" style="196" customWidth="1"/>
    <col min="6939" max="6940" width="5.85546875" style="196"/>
    <col min="6941" max="6941" width="9.5703125" style="196" bestFit="1" customWidth="1"/>
    <col min="6942" max="7168" width="5.85546875" style="196"/>
    <col min="7169" max="7169" width="4.140625" style="196" customWidth="1"/>
    <col min="7170" max="7170" width="6.7109375" style="196" customWidth="1"/>
    <col min="7171" max="7172" width="7" style="196" customWidth="1"/>
    <col min="7173" max="7173" width="7.140625" style="196" customWidth="1"/>
    <col min="7174" max="7174" width="5.140625" style="196" customWidth="1"/>
    <col min="7175" max="7175" width="6" style="196" customWidth="1"/>
    <col min="7176" max="7176" width="6.42578125" style="196" customWidth="1"/>
    <col min="7177" max="7177" width="6.28515625" style="196" customWidth="1"/>
    <col min="7178" max="7178" width="9.140625" style="196" customWidth="1"/>
    <col min="7179" max="7179" width="7.85546875" style="196" customWidth="1"/>
    <col min="7180" max="7180" width="7.28515625" style="196" customWidth="1"/>
    <col min="7181" max="7181" width="6.42578125" style="196" customWidth="1"/>
    <col min="7182" max="7182" width="6.28515625" style="196" customWidth="1"/>
    <col min="7183" max="7183" width="6.42578125" style="196" customWidth="1"/>
    <col min="7184" max="7184" width="6.28515625" style="196" customWidth="1"/>
    <col min="7185" max="7185" width="6.42578125" style="196" customWidth="1"/>
    <col min="7186" max="7186" width="7.42578125" style="196" customWidth="1"/>
    <col min="7187" max="7187" width="6.42578125" style="196" customWidth="1"/>
    <col min="7188" max="7188" width="7.140625" style="196" customWidth="1"/>
    <col min="7189" max="7189" width="8.85546875" style="196" customWidth="1"/>
    <col min="7190" max="7190" width="9.85546875" style="196" customWidth="1"/>
    <col min="7191" max="7192" width="7.42578125" style="196" customWidth="1"/>
    <col min="7193" max="7193" width="9.5703125" style="196" bestFit="1" customWidth="1"/>
    <col min="7194" max="7194" width="7.42578125" style="196" customWidth="1"/>
    <col min="7195" max="7196" width="5.85546875" style="196"/>
    <col min="7197" max="7197" width="9.5703125" style="196" bestFit="1" customWidth="1"/>
    <col min="7198" max="7424" width="5.85546875" style="196"/>
    <col min="7425" max="7425" width="4.140625" style="196" customWidth="1"/>
    <col min="7426" max="7426" width="6.7109375" style="196" customWidth="1"/>
    <col min="7427" max="7428" width="7" style="196" customWidth="1"/>
    <col min="7429" max="7429" width="7.140625" style="196" customWidth="1"/>
    <col min="7430" max="7430" width="5.140625" style="196" customWidth="1"/>
    <col min="7431" max="7431" width="6" style="196" customWidth="1"/>
    <col min="7432" max="7432" width="6.42578125" style="196" customWidth="1"/>
    <col min="7433" max="7433" width="6.28515625" style="196" customWidth="1"/>
    <col min="7434" max="7434" width="9.140625" style="196" customWidth="1"/>
    <col min="7435" max="7435" width="7.85546875" style="196" customWidth="1"/>
    <col min="7436" max="7436" width="7.28515625" style="196" customWidth="1"/>
    <col min="7437" max="7437" width="6.42578125" style="196" customWidth="1"/>
    <col min="7438" max="7438" width="6.28515625" style="196" customWidth="1"/>
    <col min="7439" max="7439" width="6.42578125" style="196" customWidth="1"/>
    <col min="7440" max="7440" width="6.28515625" style="196" customWidth="1"/>
    <col min="7441" max="7441" width="6.42578125" style="196" customWidth="1"/>
    <col min="7442" max="7442" width="7.42578125" style="196" customWidth="1"/>
    <col min="7443" max="7443" width="6.42578125" style="196" customWidth="1"/>
    <col min="7444" max="7444" width="7.140625" style="196" customWidth="1"/>
    <col min="7445" max="7445" width="8.85546875" style="196" customWidth="1"/>
    <col min="7446" max="7446" width="9.85546875" style="196" customWidth="1"/>
    <col min="7447" max="7448" width="7.42578125" style="196" customWidth="1"/>
    <col min="7449" max="7449" width="9.5703125" style="196" bestFit="1" customWidth="1"/>
    <col min="7450" max="7450" width="7.42578125" style="196" customWidth="1"/>
    <col min="7451" max="7452" width="5.85546875" style="196"/>
    <col min="7453" max="7453" width="9.5703125" style="196" bestFit="1" customWidth="1"/>
    <col min="7454" max="7680" width="5.85546875" style="196"/>
    <col min="7681" max="7681" width="4.140625" style="196" customWidth="1"/>
    <col min="7682" max="7682" width="6.7109375" style="196" customWidth="1"/>
    <col min="7683" max="7684" width="7" style="196" customWidth="1"/>
    <col min="7685" max="7685" width="7.140625" style="196" customWidth="1"/>
    <col min="7686" max="7686" width="5.140625" style="196" customWidth="1"/>
    <col min="7687" max="7687" width="6" style="196" customWidth="1"/>
    <col min="7688" max="7688" width="6.42578125" style="196" customWidth="1"/>
    <col min="7689" max="7689" width="6.28515625" style="196" customWidth="1"/>
    <col min="7690" max="7690" width="9.140625" style="196" customWidth="1"/>
    <col min="7691" max="7691" width="7.85546875" style="196" customWidth="1"/>
    <col min="7692" max="7692" width="7.28515625" style="196" customWidth="1"/>
    <col min="7693" max="7693" width="6.42578125" style="196" customWidth="1"/>
    <col min="7694" max="7694" width="6.28515625" style="196" customWidth="1"/>
    <col min="7695" max="7695" width="6.42578125" style="196" customWidth="1"/>
    <col min="7696" max="7696" width="6.28515625" style="196" customWidth="1"/>
    <col min="7697" max="7697" width="6.42578125" style="196" customWidth="1"/>
    <col min="7698" max="7698" width="7.42578125" style="196" customWidth="1"/>
    <col min="7699" max="7699" width="6.42578125" style="196" customWidth="1"/>
    <col min="7700" max="7700" width="7.140625" style="196" customWidth="1"/>
    <col min="7701" max="7701" width="8.85546875" style="196" customWidth="1"/>
    <col min="7702" max="7702" width="9.85546875" style="196" customWidth="1"/>
    <col min="7703" max="7704" width="7.42578125" style="196" customWidth="1"/>
    <col min="7705" max="7705" width="9.5703125" style="196" bestFit="1" customWidth="1"/>
    <col min="7706" max="7706" width="7.42578125" style="196" customWidth="1"/>
    <col min="7707" max="7708" width="5.85546875" style="196"/>
    <col min="7709" max="7709" width="9.5703125" style="196" bestFit="1" customWidth="1"/>
    <col min="7710" max="7936" width="5.85546875" style="196"/>
    <col min="7937" max="7937" width="4.140625" style="196" customWidth="1"/>
    <col min="7938" max="7938" width="6.7109375" style="196" customWidth="1"/>
    <col min="7939" max="7940" width="7" style="196" customWidth="1"/>
    <col min="7941" max="7941" width="7.140625" style="196" customWidth="1"/>
    <col min="7942" max="7942" width="5.140625" style="196" customWidth="1"/>
    <col min="7943" max="7943" width="6" style="196" customWidth="1"/>
    <col min="7944" max="7944" width="6.42578125" style="196" customWidth="1"/>
    <col min="7945" max="7945" width="6.28515625" style="196" customWidth="1"/>
    <col min="7946" max="7946" width="9.140625" style="196" customWidth="1"/>
    <col min="7947" max="7947" width="7.85546875" style="196" customWidth="1"/>
    <col min="7948" max="7948" width="7.28515625" style="196" customWidth="1"/>
    <col min="7949" max="7949" width="6.42578125" style="196" customWidth="1"/>
    <col min="7950" max="7950" width="6.28515625" style="196" customWidth="1"/>
    <col min="7951" max="7951" width="6.42578125" style="196" customWidth="1"/>
    <col min="7952" max="7952" width="6.28515625" style="196" customWidth="1"/>
    <col min="7953" max="7953" width="6.42578125" style="196" customWidth="1"/>
    <col min="7954" max="7954" width="7.42578125" style="196" customWidth="1"/>
    <col min="7955" max="7955" width="6.42578125" style="196" customWidth="1"/>
    <col min="7956" max="7956" width="7.140625" style="196" customWidth="1"/>
    <col min="7957" max="7957" width="8.85546875" style="196" customWidth="1"/>
    <col min="7958" max="7958" width="9.85546875" style="196" customWidth="1"/>
    <col min="7959" max="7960" width="7.42578125" style="196" customWidth="1"/>
    <col min="7961" max="7961" width="9.5703125" style="196" bestFit="1" customWidth="1"/>
    <col min="7962" max="7962" width="7.42578125" style="196" customWidth="1"/>
    <col min="7963" max="7964" width="5.85546875" style="196"/>
    <col min="7965" max="7965" width="9.5703125" style="196" bestFit="1" customWidth="1"/>
    <col min="7966" max="8192" width="5.85546875" style="196"/>
    <col min="8193" max="8193" width="4.140625" style="196" customWidth="1"/>
    <col min="8194" max="8194" width="6.7109375" style="196" customWidth="1"/>
    <col min="8195" max="8196" width="7" style="196" customWidth="1"/>
    <col min="8197" max="8197" width="7.140625" style="196" customWidth="1"/>
    <col min="8198" max="8198" width="5.140625" style="196" customWidth="1"/>
    <col min="8199" max="8199" width="6" style="196" customWidth="1"/>
    <col min="8200" max="8200" width="6.42578125" style="196" customWidth="1"/>
    <col min="8201" max="8201" width="6.28515625" style="196" customWidth="1"/>
    <col min="8202" max="8202" width="9.140625" style="196" customWidth="1"/>
    <col min="8203" max="8203" width="7.85546875" style="196" customWidth="1"/>
    <col min="8204" max="8204" width="7.28515625" style="196" customWidth="1"/>
    <col min="8205" max="8205" width="6.42578125" style="196" customWidth="1"/>
    <col min="8206" max="8206" width="6.28515625" style="196" customWidth="1"/>
    <col min="8207" max="8207" width="6.42578125" style="196" customWidth="1"/>
    <col min="8208" max="8208" width="6.28515625" style="196" customWidth="1"/>
    <col min="8209" max="8209" width="6.42578125" style="196" customWidth="1"/>
    <col min="8210" max="8210" width="7.42578125" style="196" customWidth="1"/>
    <col min="8211" max="8211" width="6.42578125" style="196" customWidth="1"/>
    <col min="8212" max="8212" width="7.140625" style="196" customWidth="1"/>
    <col min="8213" max="8213" width="8.85546875" style="196" customWidth="1"/>
    <col min="8214" max="8214" width="9.85546875" style="196" customWidth="1"/>
    <col min="8215" max="8216" width="7.42578125" style="196" customWidth="1"/>
    <col min="8217" max="8217" width="9.5703125" style="196" bestFit="1" customWidth="1"/>
    <col min="8218" max="8218" width="7.42578125" style="196" customWidth="1"/>
    <col min="8219" max="8220" width="5.85546875" style="196"/>
    <col min="8221" max="8221" width="9.5703125" style="196" bestFit="1" customWidth="1"/>
    <col min="8222" max="8448" width="5.85546875" style="196"/>
    <col min="8449" max="8449" width="4.140625" style="196" customWidth="1"/>
    <col min="8450" max="8450" width="6.7109375" style="196" customWidth="1"/>
    <col min="8451" max="8452" width="7" style="196" customWidth="1"/>
    <col min="8453" max="8453" width="7.140625" style="196" customWidth="1"/>
    <col min="8454" max="8454" width="5.140625" style="196" customWidth="1"/>
    <col min="8455" max="8455" width="6" style="196" customWidth="1"/>
    <col min="8456" max="8456" width="6.42578125" style="196" customWidth="1"/>
    <col min="8457" max="8457" width="6.28515625" style="196" customWidth="1"/>
    <col min="8458" max="8458" width="9.140625" style="196" customWidth="1"/>
    <col min="8459" max="8459" width="7.85546875" style="196" customWidth="1"/>
    <col min="8460" max="8460" width="7.28515625" style="196" customWidth="1"/>
    <col min="8461" max="8461" width="6.42578125" style="196" customWidth="1"/>
    <col min="8462" max="8462" width="6.28515625" style="196" customWidth="1"/>
    <col min="8463" max="8463" width="6.42578125" style="196" customWidth="1"/>
    <col min="8464" max="8464" width="6.28515625" style="196" customWidth="1"/>
    <col min="8465" max="8465" width="6.42578125" style="196" customWidth="1"/>
    <col min="8466" max="8466" width="7.42578125" style="196" customWidth="1"/>
    <col min="8467" max="8467" width="6.42578125" style="196" customWidth="1"/>
    <col min="8468" max="8468" width="7.140625" style="196" customWidth="1"/>
    <col min="8469" max="8469" width="8.85546875" style="196" customWidth="1"/>
    <col min="8470" max="8470" width="9.85546875" style="196" customWidth="1"/>
    <col min="8471" max="8472" width="7.42578125" style="196" customWidth="1"/>
    <col min="8473" max="8473" width="9.5703125" style="196" bestFit="1" customWidth="1"/>
    <col min="8474" max="8474" width="7.42578125" style="196" customWidth="1"/>
    <col min="8475" max="8476" width="5.85546875" style="196"/>
    <col min="8477" max="8477" width="9.5703125" style="196" bestFit="1" customWidth="1"/>
    <col min="8478" max="8704" width="5.85546875" style="196"/>
    <col min="8705" max="8705" width="4.140625" style="196" customWidth="1"/>
    <col min="8706" max="8706" width="6.7109375" style="196" customWidth="1"/>
    <col min="8707" max="8708" width="7" style="196" customWidth="1"/>
    <col min="8709" max="8709" width="7.140625" style="196" customWidth="1"/>
    <col min="8710" max="8710" width="5.140625" style="196" customWidth="1"/>
    <col min="8711" max="8711" width="6" style="196" customWidth="1"/>
    <col min="8712" max="8712" width="6.42578125" style="196" customWidth="1"/>
    <col min="8713" max="8713" width="6.28515625" style="196" customWidth="1"/>
    <col min="8714" max="8714" width="9.140625" style="196" customWidth="1"/>
    <col min="8715" max="8715" width="7.85546875" style="196" customWidth="1"/>
    <col min="8716" max="8716" width="7.28515625" style="196" customWidth="1"/>
    <col min="8717" max="8717" width="6.42578125" style="196" customWidth="1"/>
    <col min="8718" max="8718" width="6.28515625" style="196" customWidth="1"/>
    <col min="8719" max="8719" width="6.42578125" style="196" customWidth="1"/>
    <col min="8720" max="8720" width="6.28515625" style="196" customWidth="1"/>
    <col min="8721" max="8721" width="6.42578125" style="196" customWidth="1"/>
    <col min="8722" max="8722" width="7.42578125" style="196" customWidth="1"/>
    <col min="8723" max="8723" width="6.42578125" style="196" customWidth="1"/>
    <col min="8724" max="8724" width="7.140625" style="196" customWidth="1"/>
    <col min="8725" max="8725" width="8.85546875" style="196" customWidth="1"/>
    <col min="8726" max="8726" width="9.85546875" style="196" customWidth="1"/>
    <col min="8727" max="8728" width="7.42578125" style="196" customWidth="1"/>
    <col min="8729" max="8729" width="9.5703125" style="196" bestFit="1" customWidth="1"/>
    <col min="8730" max="8730" width="7.42578125" style="196" customWidth="1"/>
    <col min="8731" max="8732" width="5.85546875" style="196"/>
    <col min="8733" max="8733" width="9.5703125" style="196" bestFit="1" customWidth="1"/>
    <col min="8734" max="8960" width="5.85546875" style="196"/>
    <col min="8961" max="8961" width="4.140625" style="196" customWidth="1"/>
    <col min="8962" max="8962" width="6.7109375" style="196" customWidth="1"/>
    <col min="8963" max="8964" width="7" style="196" customWidth="1"/>
    <col min="8965" max="8965" width="7.140625" style="196" customWidth="1"/>
    <col min="8966" max="8966" width="5.140625" style="196" customWidth="1"/>
    <col min="8967" max="8967" width="6" style="196" customWidth="1"/>
    <col min="8968" max="8968" width="6.42578125" style="196" customWidth="1"/>
    <col min="8969" max="8969" width="6.28515625" style="196" customWidth="1"/>
    <col min="8970" max="8970" width="9.140625" style="196" customWidth="1"/>
    <col min="8971" max="8971" width="7.85546875" style="196" customWidth="1"/>
    <col min="8972" max="8972" width="7.28515625" style="196" customWidth="1"/>
    <col min="8973" max="8973" width="6.42578125" style="196" customWidth="1"/>
    <col min="8974" max="8974" width="6.28515625" style="196" customWidth="1"/>
    <col min="8975" max="8975" width="6.42578125" style="196" customWidth="1"/>
    <col min="8976" max="8976" width="6.28515625" style="196" customWidth="1"/>
    <col min="8977" max="8977" width="6.42578125" style="196" customWidth="1"/>
    <col min="8978" max="8978" width="7.42578125" style="196" customWidth="1"/>
    <col min="8979" max="8979" width="6.42578125" style="196" customWidth="1"/>
    <col min="8980" max="8980" width="7.140625" style="196" customWidth="1"/>
    <col min="8981" max="8981" width="8.85546875" style="196" customWidth="1"/>
    <col min="8982" max="8982" width="9.85546875" style="196" customWidth="1"/>
    <col min="8983" max="8984" width="7.42578125" style="196" customWidth="1"/>
    <col min="8985" max="8985" width="9.5703125" style="196" bestFit="1" customWidth="1"/>
    <col min="8986" max="8986" width="7.42578125" style="196" customWidth="1"/>
    <col min="8987" max="8988" width="5.85546875" style="196"/>
    <col min="8989" max="8989" width="9.5703125" style="196" bestFit="1" customWidth="1"/>
    <col min="8990" max="9216" width="5.85546875" style="196"/>
    <col min="9217" max="9217" width="4.140625" style="196" customWidth="1"/>
    <col min="9218" max="9218" width="6.7109375" style="196" customWidth="1"/>
    <col min="9219" max="9220" width="7" style="196" customWidth="1"/>
    <col min="9221" max="9221" width="7.140625" style="196" customWidth="1"/>
    <col min="9222" max="9222" width="5.140625" style="196" customWidth="1"/>
    <col min="9223" max="9223" width="6" style="196" customWidth="1"/>
    <col min="9224" max="9224" width="6.42578125" style="196" customWidth="1"/>
    <col min="9225" max="9225" width="6.28515625" style="196" customWidth="1"/>
    <col min="9226" max="9226" width="9.140625" style="196" customWidth="1"/>
    <col min="9227" max="9227" width="7.85546875" style="196" customWidth="1"/>
    <col min="9228" max="9228" width="7.28515625" style="196" customWidth="1"/>
    <col min="9229" max="9229" width="6.42578125" style="196" customWidth="1"/>
    <col min="9230" max="9230" width="6.28515625" style="196" customWidth="1"/>
    <col min="9231" max="9231" width="6.42578125" style="196" customWidth="1"/>
    <col min="9232" max="9232" width="6.28515625" style="196" customWidth="1"/>
    <col min="9233" max="9233" width="6.42578125" style="196" customWidth="1"/>
    <col min="9234" max="9234" width="7.42578125" style="196" customWidth="1"/>
    <col min="9235" max="9235" width="6.42578125" style="196" customWidth="1"/>
    <col min="9236" max="9236" width="7.140625" style="196" customWidth="1"/>
    <col min="9237" max="9237" width="8.85546875" style="196" customWidth="1"/>
    <col min="9238" max="9238" width="9.85546875" style="196" customWidth="1"/>
    <col min="9239" max="9240" width="7.42578125" style="196" customWidth="1"/>
    <col min="9241" max="9241" width="9.5703125" style="196" bestFit="1" customWidth="1"/>
    <col min="9242" max="9242" width="7.42578125" style="196" customWidth="1"/>
    <col min="9243" max="9244" width="5.85546875" style="196"/>
    <col min="9245" max="9245" width="9.5703125" style="196" bestFit="1" customWidth="1"/>
    <col min="9246" max="9472" width="5.85546875" style="196"/>
    <col min="9473" max="9473" width="4.140625" style="196" customWidth="1"/>
    <col min="9474" max="9474" width="6.7109375" style="196" customWidth="1"/>
    <col min="9475" max="9476" width="7" style="196" customWidth="1"/>
    <col min="9477" max="9477" width="7.140625" style="196" customWidth="1"/>
    <col min="9478" max="9478" width="5.140625" style="196" customWidth="1"/>
    <col min="9479" max="9479" width="6" style="196" customWidth="1"/>
    <col min="9480" max="9480" width="6.42578125" style="196" customWidth="1"/>
    <col min="9481" max="9481" width="6.28515625" style="196" customWidth="1"/>
    <col min="9482" max="9482" width="9.140625" style="196" customWidth="1"/>
    <col min="9483" max="9483" width="7.85546875" style="196" customWidth="1"/>
    <col min="9484" max="9484" width="7.28515625" style="196" customWidth="1"/>
    <col min="9485" max="9485" width="6.42578125" style="196" customWidth="1"/>
    <col min="9486" max="9486" width="6.28515625" style="196" customWidth="1"/>
    <col min="9487" max="9487" width="6.42578125" style="196" customWidth="1"/>
    <col min="9488" max="9488" width="6.28515625" style="196" customWidth="1"/>
    <col min="9489" max="9489" width="6.42578125" style="196" customWidth="1"/>
    <col min="9490" max="9490" width="7.42578125" style="196" customWidth="1"/>
    <col min="9491" max="9491" width="6.42578125" style="196" customWidth="1"/>
    <col min="9492" max="9492" width="7.140625" style="196" customWidth="1"/>
    <col min="9493" max="9493" width="8.85546875" style="196" customWidth="1"/>
    <col min="9494" max="9494" width="9.85546875" style="196" customWidth="1"/>
    <col min="9495" max="9496" width="7.42578125" style="196" customWidth="1"/>
    <col min="9497" max="9497" width="9.5703125" style="196" bestFit="1" customWidth="1"/>
    <col min="9498" max="9498" width="7.42578125" style="196" customWidth="1"/>
    <col min="9499" max="9500" width="5.85546875" style="196"/>
    <col min="9501" max="9501" width="9.5703125" style="196" bestFit="1" customWidth="1"/>
    <col min="9502" max="9728" width="5.85546875" style="196"/>
    <col min="9729" max="9729" width="4.140625" style="196" customWidth="1"/>
    <col min="9730" max="9730" width="6.7109375" style="196" customWidth="1"/>
    <col min="9731" max="9732" width="7" style="196" customWidth="1"/>
    <col min="9733" max="9733" width="7.140625" style="196" customWidth="1"/>
    <col min="9734" max="9734" width="5.140625" style="196" customWidth="1"/>
    <col min="9735" max="9735" width="6" style="196" customWidth="1"/>
    <col min="9736" max="9736" width="6.42578125" style="196" customWidth="1"/>
    <col min="9737" max="9737" width="6.28515625" style="196" customWidth="1"/>
    <col min="9738" max="9738" width="9.140625" style="196" customWidth="1"/>
    <col min="9739" max="9739" width="7.85546875" style="196" customWidth="1"/>
    <col min="9740" max="9740" width="7.28515625" style="196" customWidth="1"/>
    <col min="9741" max="9741" width="6.42578125" style="196" customWidth="1"/>
    <col min="9742" max="9742" width="6.28515625" style="196" customWidth="1"/>
    <col min="9743" max="9743" width="6.42578125" style="196" customWidth="1"/>
    <col min="9744" max="9744" width="6.28515625" style="196" customWidth="1"/>
    <col min="9745" max="9745" width="6.42578125" style="196" customWidth="1"/>
    <col min="9746" max="9746" width="7.42578125" style="196" customWidth="1"/>
    <col min="9747" max="9747" width="6.42578125" style="196" customWidth="1"/>
    <col min="9748" max="9748" width="7.140625" style="196" customWidth="1"/>
    <col min="9749" max="9749" width="8.85546875" style="196" customWidth="1"/>
    <col min="9750" max="9750" width="9.85546875" style="196" customWidth="1"/>
    <col min="9751" max="9752" width="7.42578125" style="196" customWidth="1"/>
    <col min="9753" max="9753" width="9.5703125" style="196" bestFit="1" customWidth="1"/>
    <col min="9754" max="9754" width="7.42578125" style="196" customWidth="1"/>
    <col min="9755" max="9756" width="5.85546875" style="196"/>
    <col min="9757" max="9757" width="9.5703125" style="196" bestFit="1" customWidth="1"/>
    <col min="9758" max="9984" width="5.85546875" style="196"/>
    <col min="9985" max="9985" width="4.140625" style="196" customWidth="1"/>
    <col min="9986" max="9986" width="6.7109375" style="196" customWidth="1"/>
    <col min="9987" max="9988" width="7" style="196" customWidth="1"/>
    <col min="9989" max="9989" width="7.140625" style="196" customWidth="1"/>
    <col min="9990" max="9990" width="5.140625" style="196" customWidth="1"/>
    <col min="9991" max="9991" width="6" style="196" customWidth="1"/>
    <col min="9992" max="9992" width="6.42578125" style="196" customWidth="1"/>
    <col min="9993" max="9993" width="6.28515625" style="196" customWidth="1"/>
    <col min="9994" max="9994" width="9.140625" style="196" customWidth="1"/>
    <col min="9995" max="9995" width="7.85546875" style="196" customWidth="1"/>
    <col min="9996" max="9996" width="7.28515625" style="196" customWidth="1"/>
    <col min="9997" max="9997" width="6.42578125" style="196" customWidth="1"/>
    <col min="9998" max="9998" width="6.28515625" style="196" customWidth="1"/>
    <col min="9999" max="9999" width="6.42578125" style="196" customWidth="1"/>
    <col min="10000" max="10000" width="6.28515625" style="196" customWidth="1"/>
    <col min="10001" max="10001" width="6.42578125" style="196" customWidth="1"/>
    <col min="10002" max="10002" width="7.42578125" style="196" customWidth="1"/>
    <col min="10003" max="10003" width="6.42578125" style="196" customWidth="1"/>
    <col min="10004" max="10004" width="7.140625" style="196" customWidth="1"/>
    <col min="10005" max="10005" width="8.85546875" style="196" customWidth="1"/>
    <col min="10006" max="10006" width="9.85546875" style="196" customWidth="1"/>
    <col min="10007" max="10008" width="7.42578125" style="196" customWidth="1"/>
    <col min="10009" max="10009" width="9.5703125" style="196" bestFit="1" customWidth="1"/>
    <col min="10010" max="10010" width="7.42578125" style="196" customWidth="1"/>
    <col min="10011" max="10012" width="5.85546875" style="196"/>
    <col min="10013" max="10013" width="9.5703125" style="196" bestFit="1" customWidth="1"/>
    <col min="10014" max="10240" width="5.85546875" style="196"/>
    <col min="10241" max="10241" width="4.140625" style="196" customWidth="1"/>
    <col min="10242" max="10242" width="6.7109375" style="196" customWidth="1"/>
    <col min="10243" max="10244" width="7" style="196" customWidth="1"/>
    <col min="10245" max="10245" width="7.140625" style="196" customWidth="1"/>
    <col min="10246" max="10246" width="5.140625" style="196" customWidth="1"/>
    <col min="10247" max="10247" width="6" style="196" customWidth="1"/>
    <col min="10248" max="10248" width="6.42578125" style="196" customWidth="1"/>
    <col min="10249" max="10249" width="6.28515625" style="196" customWidth="1"/>
    <col min="10250" max="10250" width="9.140625" style="196" customWidth="1"/>
    <col min="10251" max="10251" width="7.85546875" style="196" customWidth="1"/>
    <col min="10252" max="10252" width="7.28515625" style="196" customWidth="1"/>
    <col min="10253" max="10253" width="6.42578125" style="196" customWidth="1"/>
    <col min="10254" max="10254" width="6.28515625" style="196" customWidth="1"/>
    <col min="10255" max="10255" width="6.42578125" style="196" customWidth="1"/>
    <col min="10256" max="10256" width="6.28515625" style="196" customWidth="1"/>
    <col min="10257" max="10257" width="6.42578125" style="196" customWidth="1"/>
    <col min="10258" max="10258" width="7.42578125" style="196" customWidth="1"/>
    <col min="10259" max="10259" width="6.42578125" style="196" customWidth="1"/>
    <col min="10260" max="10260" width="7.140625" style="196" customWidth="1"/>
    <col min="10261" max="10261" width="8.85546875" style="196" customWidth="1"/>
    <col min="10262" max="10262" width="9.85546875" style="196" customWidth="1"/>
    <col min="10263" max="10264" width="7.42578125" style="196" customWidth="1"/>
    <col min="10265" max="10265" width="9.5703125" style="196" bestFit="1" customWidth="1"/>
    <col min="10266" max="10266" width="7.42578125" style="196" customWidth="1"/>
    <col min="10267" max="10268" width="5.85546875" style="196"/>
    <col min="10269" max="10269" width="9.5703125" style="196" bestFit="1" customWidth="1"/>
    <col min="10270" max="10496" width="5.85546875" style="196"/>
    <col min="10497" max="10497" width="4.140625" style="196" customWidth="1"/>
    <col min="10498" max="10498" width="6.7109375" style="196" customWidth="1"/>
    <col min="10499" max="10500" width="7" style="196" customWidth="1"/>
    <col min="10501" max="10501" width="7.140625" style="196" customWidth="1"/>
    <col min="10502" max="10502" width="5.140625" style="196" customWidth="1"/>
    <col min="10503" max="10503" width="6" style="196" customWidth="1"/>
    <col min="10504" max="10504" width="6.42578125" style="196" customWidth="1"/>
    <col min="10505" max="10505" width="6.28515625" style="196" customWidth="1"/>
    <col min="10506" max="10506" width="9.140625" style="196" customWidth="1"/>
    <col min="10507" max="10507" width="7.85546875" style="196" customWidth="1"/>
    <col min="10508" max="10508" width="7.28515625" style="196" customWidth="1"/>
    <col min="10509" max="10509" width="6.42578125" style="196" customWidth="1"/>
    <col min="10510" max="10510" width="6.28515625" style="196" customWidth="1"/>
    <col min="10511" max="10511" width="6.42578125" style="196" customWidth="1"/>
    <col min="10512" max="10512" width="6.28515625" style="196" customWidth="1"/>
    <col min="10513" max="10513" width="6.42578125" style="196" customWidth="1"/>
    <col min="10514" max="10514" width="7.42578125" style="196" customWidth="1"/>
    <col min="10515" max="10515" width="6.42578125" style="196" customWidth="1"/>
    <col min="10516" max="10516" width="7.140625" style="196" customWidth="1"/>
    <col min="10517" max="10517" width="8.85546875" style="196" customWidth="1"/>
    <col min="10518" max="10518" width="9.85546875" style="196" customWidth="1"/>
    <col min="10519" max="10520" width="7.42578125" style="196" customWidth="1"/>
    <col min="10521" max="10521" width="9.5703125" style="196" bestFit="1" customWidth="1"/>
    <col min="10522" max="10522" width="7.42578125" style="196" customWidth="1"/>
    <col min="10523" max="10524" width="5.85546875" style="196"/>
    <col min="10525" max="10525" width="9.5703125" style="196" bestFit="1" customWidth="1"/>
    <col min="10526" max="10752" width="5.85546875" style="196"/>
    <col min="10753" max="10753" width="4.140625" style="196" customWidth="1"/>
    <col min="10754" max="10754" width="6.7109375" style="196" customWidth="1"/>
    <col min="10755" max="10756" width="7" style="196" customWidth="1"/>
    <col min="10757" max="10757" width="7.140625" style="196" customWidth="1"/>
    <col min="10758" max="10758" width="5.140625" style="196" customWidth="1"/>
    <col min="10759" max="10759" width="6" style="196" customWidth="1"/>
    <col min="10760" max="10760" width="6.42578125" style="196" customWidth="1"/>
    <col min="10761" max="10761" width="6.28515625" style="196" customWidth="1"/>
    <col min="10762" max="10762" width="9.140625" style="196" customWidth="1"/>
    <col min="10763" max="10763" width="7.85546875" style="196" customWidth="1"/>
    <col min="10764" max="10764" width="7.28515625" style="196" customWidth="1"/>
    <col min="10765" max="10765" width="6.42578125" style="196" customWidth="1"/>
    <col min="10766" max="10766" width="6.28515625" style="196" customWidth="1"/>
    <col min="10767" max="10767" width="6.42578125" style="196" customWidth="1"/>
    <col min="10768" max="10768" width="6.28515625" style="196" customWidth="1"/>
    <col min="10769" max="10769" width="6.42578125" style="196" customWidth="1"/>
    <col min="10770" max="10770" width="7.42578125" style="196" customWidth="1"/>
    <col min="10771" max="10771" width="6.42578125" style="196" customWidth="1"/>
    <col min="10772" max="10772" width="7.140625" style="196" customWidth="1"/>
    <col min="10773" max="10773" width="8.85546875" style="196" customWidth="1"/>
    <col min="10774" max="10774" width="9.85546875" style="196" customWidth="1"/>
    <col min="10775" max="10776" width="7.42578125" style="196" customWidth="1"/>
    <col min="10777" max="10777" width="9.5703125" style="196" bestFit="1" customWidth="1"/>
    <col min="10778" max="10778" width="7.42578125" style="196" customWidth="1"/>
    <col min="10779" max="10780" width="5.85546875" style="196"/>
    <col min="10781" max="10781" width="9.5703125" style="196" bestFit="1" customWidth="1"/>
    <col min="10782" max="11008" width="5.85546875" style="196"/>
    <col min="11009" max="11009" width="4.140625" style="196" customWidth="1"/>
    <col min="11010" max="11010" width="6.7109375" style="196" customWidth="1"/>
    <col min="11011" max="11012" width="7" style="196" customWidth="1"/>
    <col min="11013" max="11013" width="7.140625" style="196" customWidth="1"/>
    <col min="11014" max="11014" width="5.140625" style="196" customWidth="1"/>
    <col min="11015" max="11015" width="6" style="196" customWidth="1"/>
    <col min="11016" max="11016" width="6.42578125" style="196" customWidth="1"/>
    <col min="11017" max="11017" width="6.28515625" style="196" customWidth="1"/>
    <col min="11018" max="11018" width="9.140625" style="196" customWidth="1"/>
    <col min="11019" max="11019" width="7.85546875" style="196" customWidth="1"/>
    <col min="11020" max="11020" width="7.28515625" style="196" customWidth="1"/>
    <col min="11021" max="11021" width="6.42578125" style="196" customWidth="1"/>
    <col min="11022" max="11022" width="6.28515625" style="196" customWidth="1"/>
    <col min="11023" max="11023" width="6.42578125" style="196" customWidth="1"/>
    <col min="11024" max="11024" width="6.28515625" style="196" customWidth="1"/>
    <col min="11025" max="11025" width="6.42578125" style="196" customWidth="1"/>
    <col min="11026" max="11026" width="7.42578125" style="196" customWidth="1"/>
    <col min="11027" max="11027" width="6.42578125" style="196" customWidth="1"/>
    <col min="11028" max="11028" width="7.140625" style="196" customWidth="1"/>
    <col min="11029" max="11029" width="8.85546875" style="196" customWidth="1"/>
    <col min="11030" max="11030" width="9.85546875" style="196" customWidth="1"/>
    <col min="11031" max="11032" width="7.42578125" style="196" customWidth="1"/>
    <col min="11033" max="11033" width="9.5703125" style="196" bestFit="1" customWidth="1"/>
    <col min="11034" max="11034" width="7.42578125" style="196" customWidth="1"/>
    <col min="11035" max="11036" width="5.85546875" style="196"/>
    <col min="11037" max="11037" width="9.5703125" style="196" bestFit="1" customWidth="1"/>
    <col min="11038" max="11264" width="5.85546875" style="196"/>
    <col min="11265" max="11265" width="4.140625" style="196" customWidth="1"/>
    <col min="11266" max="11266" width="6.7109375" style="196" customWidth="1"/>
    <col min="11267" max="11268" width="7" style="196" customWidth="1"/>
    <col min="11269" max="11269" width="7.140625" style="196" customWidth="1"/>
    <col min="11270" max="11270" width="5.140625" style="196" customWidth="1"/>
    <col min="11271" max="11271" width="6" style="196" customWidth="1"/>
    <col min="11272" max="11272" width="6.42578125" style="196" customWidth="1"/>
    <col min="11273" max="11273" width="6.28515625" style="196" customWidth="1"/>
    <col min="11274" max="11274" width="9.140625" style="196" customWidth="1"/>
    <col min="11275" max="11275" width="7.85546875" style="196" customWidth="1"/>
    <col min="11276" max="11276" width="7.28515625" style="196" customWidth="1"/>
    <col min="11277" max="11277" width="6.42578125" style="196" customWidth="1"/>
    <col min="11278" max="11278" width="6.28515625" style="196" customWidth="1"/>
    <col min="11279" max="11279" width="6.42578125" style="196" customWidth="1"/>
    <col min="11280" max="11280" width="6.28515625" style="196" customWidth="1"/>
    <col min="11281" max="11281" width="6.42578125" style="196" customWidth="1"/>
    <col min="11282" max="11282" width="7.42578125" style="196" customWidth="1"/>
    <col min="11283" max="11283" width="6.42578125" style="196" customWidth="1"/>
    <col min="11284" max="11284" width="7.140625" style="196" customWidth="1"/>
    <col min="11285" max="11285" width="8.85546875" style="196" customWidth="1"/>
    <col min="11286" max="11286" width="9.85546875" style="196" customWidth="1"/>
    <col min="11287" max="11288" width="7.42578125" style="196" customWidth="1"/>
    <col min="11289" max="11289" width="9.5703125" style="196" bestFit="1" customWidth="1"/>
    <col min="11290" max="11290" width="7.42578125" style="196" customWidth="1"/>
    <col min="11291" max="11292" width="5.85546875" style="196"/>
    <col min="11293" max="11293" width="9.5703125" style="196" bestFit="1" customWidth="1"/>
    <col min="11294" max="11520" width="5.85546875" style="196"/>
    <col min="11521" max="11521" width="4.140625" style="196" customWidth="1"/>
    <col min="11522" max="11522" width="6.7109375" style="196" customWidth="1"/>
    <col min="11523" max="11524" width="7" style="196" customWidth="1"/>
    <col min="11525" max="11525" width="7.140625" style="196" customWidth="1"/>
    <col min="11526" max="11526" width="5.140625" style="196" customWidth="1"/>
    <col min="11527" max="11527" width="6" style="196" customWidth="1"/>
    <col min="11528" max="11528" width="6.42578125" style="196" customWidth="1"/>
    <col min="11529" max="11529" width="6.28515625" style="196" customWidth="1"/>
    <col min="11530" max="11530" width="9.140625" style="196" customWidth="1"/>
    <col min="11531" max="11531" width="7.85546875" style="196" customWidth="1"/>
    <col min="11532" max="11532" width="7.28515625" style="196" customWidth="1"/>
    <col min="11533" max="11533" width="6.42578125" style="196" customWidth="1"/>
    <col min="11534" max="11534" width="6.28515625" style="196" customWidth="1"/>
    <col min="11535" max="11535" width="6.42578125" style="196" customWidth="1"/>
    <col min="11536" max="11536" width="6.28515625" style="196" customWidth="1"/>
    <col min="11537" max="11537" width="6.42578125" style="196" customWidth="1"/>
    <col min="11538" max="11538" width="7.42578125" style="196" customWidth="1"/>
    <col min="11539" max="11539" width="6.42578125" style="196" customWidth="1"/>
    <col min="11540" max="11540" width="7.140625" style="196" customWidth="1"/>
    <col min="11541" max="11541" width="8.85546875" style="196" customWidth="1"/>
    <col min="11542" max="11542" width="9.85546875" style="196" customWidth="1"/>
    <col min="11543" max="11544" width="7.42578125" style="196" customWidth="1"/>
    <col min="11545" max="11545" width="9.5703125" style="196" bestFit="1" customWidth="1"/>
    <col min="11546" max="11546" width="7.42578125" style="196" customWidth="1"/>
    <col min="11547" max="11548" width="5.85546875" style="196"/>
    <col min="11549" max="11549" width="9.5703125" style="196" bestFit="1" customWidth="1"/>
    <col min="11550" max="11776" width="5.85546875" style="196"/>
    <col min="11777" max="11777" width="4.140625" style="196" customWidth="1"/>
    <col min="11778" max="11778" width="6.7109375" style="196" customWidth="1"/>
    <col min="11779" max="11780" width="7" style="196" customWidth="1"/>
    <col min="11781" max="11781" width="7.140625" style="196" customWidth="1"/>
    <col min="11782" max="11782" width="5.140625" style="196" customWidth="1"/>
    <col min="11783" max="11783" width="6" style="196" customWidth="1"/>
    <col min="11784" max="11784" width="6.42578125" style="196" customWidth="1"/>
    <col min="11785" max="11785" width="6.28515625" style="196" customWidth="1"/>
    <col min="11786" max="11786" width="9.140625" style="196" customWidth="1"/>
    <col min="11787" max="11787" width="7.85546875" style="196" customWidth="1"/>
    <col min="11788" max="11788" width="7.28515625" style="196" customWidth="1"/>
    <col min="11789" max="11789" width="6.42578125" style="196" customWidth="1"/>
    <col min="11790" max="11790" width="6.28515625" style="196" customWidth="1"/>
    <col min="11791" max="11791" width="6.42578125" style="196" customWidth="1"/>
    <col min="11792" max="11792" width="6.28515625" style="196" customWidth="1"/>
    <col min="11793" max="11793" width="6.42578125" style="196" customWidth="1"/>
    <col min="11794" max="11794" width="7.42578125" style="196" customWidth="1"/>
    <col min="11795" max="11795" width="6.42578125" style="196" customWidth="1"/>
    <col min="11796" max="11796" width="7.140625" style="196" customWidth="1"/>
    <col min="11797" max="11797" width="8.85546875" style="196" customWidth="1"/>
    <col min="11798" max="11798" width="9.85546875" style="196" customWidth="1"/>
    <col min="11799" max="11800" width="7.42578125" style="196" customWidth="1"/>
    <col min="11801" max="11801" width="9.5703125" style="196" bestFit="1" customWidth="1"/>
    <col min="11802" max="11802" width="7.42578125" style="196" customWidth="1"/>
    <col min="11803" max="11804" width="5.85546875" style="196"/>
    <col min="11805" max="11805" width="9.5703125" style="196" bestFit="1" customWidth="1"/>
    <col min="11806" max="12032" width="5.85546875" style="196"/>
    <col min="12033" max="12033" width="4.140625" style="196" customWidth="1"/>
    <col min="12034" max="12034" width="6.7109375" style="196" customWidth="1"/>
    <col min="12035" max="12036" width="7" style="196" customWidth="1"/>
    <col min="12037" max="12037" width="7.140625" style="196" customWidth="1"/>
    <col min="12038" max="12038" width="5.140625" style="196" customWidth="1"/>
    <col min="12039" max="12039" width="6" style="196" customWidth="1"/>
    <col min="12040" max="12040" width="6.42578125" style="196" customWidth="1"/>
    <col min="12041" max="12041" width="6.28515625" style="196" customWidth="1"/>
    <col min="12042" max="12042" width="9.140625" style="196" customWidth="1"/>
    <col min="12043" max="12043" width="7.85546875" style="196" customWidth="1"/>
    <col min="12044" max="12044" width="7.28515625" style="196" customWidth="1"/>
    <col min="12045" max="12045" width="6.42578125" style="196" customWidth="1"/>
    <col min="12046" max="12046" width="6.28515625" style="196" customWidth="1"/>
    <col min="12047" max="12047" width="6.42578125" style="196" customWidth="1"/>
    <col min="12048" max="12048" width="6.28515625" style="196" customWidth="1"/>
    <col min="12049" max="12049" width="6.42578125" style="196" customWidth="1"/>
    <col min="12050" max="12050" width="7.42578125" style="196" customWidth="1"/>
    <col min="12051" max="12051" width="6.42578125" style="196" customWidth="1"/>
    <col min="12052" max="12052" width="7.140625" style="196" customWidth="1"/>
    <col min="12053" max="12053" width="8.85546875" style="196" customWidth="1"/>
    <col min="12054" max="12054" width="9.85546875" style="196" customWidth="1"/>
    <col min="12055" max="12056" width="7.42578125" style="196" customWidth="1"/>
    <col min="12057" max="12057" width="9.5703125" style="196" bestFit="1" customWidth="1"/>
    <col min="12058" max="12058" width="7.42578125" style="196" customWidth="1"/>
    <col min="12059" max="12060" width="5.85546875" style="196"/>
    <col min="12061" max="12061" width="9.5703125" style="196" bestFit="1" customWidth="1"/>
    <col min="12062" max="12288" width="5.85546875" style="196"/>
    <col min="12289" max="12289" width="4.140625" style="196" customWidth="1"/>
    <col min="12290" max="12290" width="6.7109375" style="196" customWidth="1"/>
    <col min="12291" max="12292" width="7" style="196" customWidth="1"/>
    <col min="12293" max="12293" width="7.140625" style="196" customWidth="1"/>
    <col min="12294" max="12294" width="5.140625" style="196" customWidth="1"/>
    <col min="12295" max="12295" width="6" style="196" customWidth="1"/>
    <col min="12296" max="12296" width="6.42578125" style="196" customWidth="1"/>
    <col min="12297" max="12297" width="6.28515625" style="196" customWidth="1"/>
    <col min="12298" max="12298" width="9.140625" style="196" customWidth="1"/>
    <col min="12299" max="12299" width="7.85546875" style="196" customWidth="1"/>
    <col min="12300" max="12300" width="7.28515625" style="196" customWidth="1"/>
    <col min="12301" max="12301" width="6.42578125" style="196" customWidth="1"/>
    <col min="12302" max="12302" width="6.28515625" style="196" customWidth="1"/>
    <col min="12303" max="12303" width="6.42578125" style="196" customWidth="1"/>
    <col min="12304" max="12304" width="6.28515625" style="196" customWidth="1"/>
    <col min="12305" max="12305" width="6.42578125" style="196" customWidth="1"/>
    <col min="12306" max="12306" width="7.42578125" style="196" customWidth="1"/>
    <col min="12307" max="12307" width="6.42578125" style="196" customWidth="1"/>
    <col min="12308" max="12308" width="7.140625" style="196" customWidth="1"/>
    <col min="12309" max="12309" width="8.85546875" style="196" customWidth="1"/>
    <col min="12310" max="12310" width="9.85546875" style="196" customWidth="1"/>
    <col min="12311" max="12312" width="7.42578125" style="196" customWidth="1"/>
    <col min="12313" max="12313" width="9.5703125" style="196" bestFit="1" customWidth="1"/>
    <col min="12314" max="12314" width="7.42578125" style="196" customWidth="1"/>
    <col min="12315" max="12316" width="5.85546875" style="196"/>
    <col min="12317" max="12317" width="9.5703125" style="196" bestFit="1" customWidth="1"/>
    <col min="12318" max="12544" width="5.85546875" style="196"/>
    <col min="12545" max="12545" width="4.140625" style="196" customWidth="1"/>
    <col min="12546" max="12546" width="6.7109375" style="196" customWidth="1"/>
    <col min="12547" max="12548" width="7" style="196" customWidth="1"/>
    <col min="12549" max="12549" width="7.140625" style="196" customWidth="1"/>
    <col min="12550" max="12550" width="5.140625" style="196" customWidth="1"/>
    <col min="12551" max="12551" width="6" style="196" customWidth="1"/>
    <col min="12552" max="12552" width="6.42578125" style="196" customWidth="1"/>
    <col min="12553" max="12553" width="6.28515625" style="196" customWidth="1"/>
    <col min="12554" max="12554" width="9.140625" style="196" customWidth="1"/>
    <col min="12555" max="12555" width="7.85546875" style="196" customWidth="1"/>
    <col min="12556" max="12556" width="7.28515625" style="196" customWidth="1"/>
    <col min="12557" max="12557" width="6.42578125" style="196" customWidth="1"/>
    <col min="12558" max="12558" width="6.28515625" style="196" customWidth="1"/>
    <col min="12559" max="12559" width="6.42578125" style="196" customWidth="1"/>
    <col min="12560" max="12560" width="6.28515625" style="196" customWidth="1"/>
    <col min="12561" max="12561" width="6.42578125" style="196" customWidth="1"/>
    <col min="12562" max="12562" width="7.42578125" style="196" customWidth="1"/>
    <col min="12563" max="12563" width="6.42578125" style="196" customWidth="1"/>
    <col min="12564" max="12564" width="7.140625" style="196" customWidth="1"/>
    <col min="12565" max="12565" width="8.85546875" style="196" customWidth="1"/>
    <col min="12566" max="12566" width="9.85546875" style="196" customWidth="1"/>
    <col min="12567" max="12568" width="7.42578125" style="196" customWidth="1"/>
    <col min="12569" max="12569" width="9.5703125" style="196" bestFit="1" customWidth="1"/>
    <col min="12570" max="12570" width="7.42578125" style="196" customWidth="1"/>
    <col min="12571" max="12572" width="5.85546875" style="196"/>
    <col min="12573" max="12573" width="9.5703125" style="196" bestFit="1" customWidth="1"/>
    <col min="12574" max="12800" width="5.85546875" style="196"/>
    <col min="12801" max="12801" width="4.140625" style="196" customWidth="1"/>
    <col min="12802" max="12802" width="6.7109375" style="196" customWidth="1"/>
    <col min="12803" max="12804" width="7" style="196" customWidth="1"/>
    <col min="12805" max="12805" width="7.140625" style="196" customWidth="1"/>
    <col min="12806" max="12806" width="5.140625" style="196" customWidth="1"/>
    <col min="12807" max="12807" width="6" style="196" customWidth="1"/>
    <col min="12808" max="12808" width="6.42578125" style="196" customWidth="1"/>
    <col min="12809" max="12809" width="6.28515625" style="196" customWidth="1"/>
    <col min="12810" max="12810" width="9.140625" style="196" customWidth="1"/>
    <col min="12811" max="12811" width="7.85546875" style="196" customWidth="1"/>
    <col min="12812" max="12812" width="7.28515625" style="196" customWidth="1"/>
    <col min="12813" max="12813" width="6.42578125" style="196" customWidth="1"/>
    <col min="12814" max="12814" width="6.28515625" style="196" customWidth="1"/>
    <col min="12815" max="12815" width="6.42578125" style="196" customWidth="1"/>
    <col min="12816" max="12816" width="6.28515625" style="196" customWidth="1"/>
    <col min="12817" max="12817" width="6.42578125" style="196" customWidth="1"/>
    <col min="12818" max="12818" width="7.42578125" style="196" customWidth="1"/>
    <col min="12819" max="12819" width="6.42578125" style="196" customWidth="1"/>
    <col min="12820" max="12820" width="7.140625" style="196" customWidth="1"/>
    <col min="12821" max="12821" width="8.85546875" style="196" customWidth="1"/>
    <col min="12822" max="12822" width="9.85546875" style="196" customWidth="1"/>
    <col min="12823" max="12824" width="7.42578125" style="196" customWidth="1"/>
    <col min="12825" max="12825" width="9.5703125" style="196" bestFit="1" customWidth="1"/>
    <col min="12826" max="12826" width="7.42578125" style="196" customWidth="1"/>
    <col min="12827" max="12828" width="5.85546875" style="196"/>
    <col min="12829" max="12829" width="9.5703125" style="196" bestFit="1" customWidth="1"/>
    <col min="12830" max="13056" width="5.85546875" style="196"/>
    <col min="13057" max="13057" width="4.140625" style="196" customWidth="1"/>
    <col min="13058" max="13058" width="6.7109375" style="196" customWidth="1"/>
    <col min="13059" max="13060" width="7" style="196" customWidth="1"/>
    <col min="13061" max="13061" width="7.140625" style="196" customWidth="1"/>
    <col min="13062" max="13062" width="5.140625" style="196" customWidth="1"/>
    <col min="13063" max="13063" width="6" style="196" customWidth="1"/>
    <col min="13064" max="13064" width="6.42578125" style="196" customWidth="1"/>
    <col min="13065" max="13065" width="6.28515625" style="196" customWidth="1"/>
    <col min="13066" max="13066" width="9.140625" style="196" customWidth="1"/>
    <col min="13067" max="13067" width="7.85546875" style="196" customWidth="1"/>
    <col min="13068" max="13068" width="7.28515625" style="196" customWidth="1"/>
    <col min="13069" max="13069" width="6.42578125" style="196" customWidth="1"/>
    <col min="13070" max="13070" width="6.28515625" style="196" customWidth="1"/>
    <col min="13071" max="13071" width="6.42578125" style="196" customWidth="1"/>
    <col min="13072" max="13072" width="6.28515625" style="196" customWidth="1"/>
    <col min="13073" max="13073" width="6.42578125" style="196" customWidth="1"/>
    <col min="13074" max="13074" width="7.42578125" style="196" customWidth="1"/>
    <col min="13075" max="13075" width="6.42578125" style="196" customWidth="1"/>
    <col min="13076" max="13076" width="7.140625" style="196" customWidth="1"/>
    <col min="13077" max="13077" width="8.85546875" style="196" customWidth="1"/>
    <col min="13078" max="13078" width="9.85546875" style="196" customWidth="1"/>
    <col min="13079" max="13080" width="7.42578125" style="196" customWidth="1"/>
    <col min="13081" max="13081" width="9.5703125" style="196" bestFit="1" customWidth="1"/>
    <col min="13082" max="13082" width="7.42578125" style="196" customWidth="1"/>
    <col min="13083" max="13084" width="5.85546875" style="196"/>
    <col min="13085" max="13085" width="9.5703125" style="196" bestFit="1" customWidth="1"/>
    <col min="13086" max="13312" width="5.85546875" style="196"/>
    <col min="13313" max="13313" width="4.140625" style="196" customWidth="1"/>
    <col min="13314" max="13314" width="6.7109375" style="196" customWidth="1"/>
    <col min="13315" max="13316" width="7" style="196" customWidth="1"/>
    <col min="13317" max="13317" width="7.140625" style="196" customWidth="1"/>
    <col min="13318" max="13318" width="5.140625" style="196" customWidth="1"/>
    <col min="13319" max="13319" width="6" style="196" customWidth="1"/>
    <col min="13320" max="13320" width="6.42578125" style="196" customWidth="1"/>
    <col min="13321" max="13321" width="6.28515625" style="196" customWidth="1"/>
    <col min="13322" max="13322" width="9.140625" style="196" customWidth="1"/>
    <col min="13323" max="13323" width="7.85546875" style="196" customWidth="1"/>
    <col min="13324" max="13324" width="7.28515625" style="196" customWidth="1"/>
    <col min="13325" max="13325" width="6.42578125" style="196" customWidth="1"/>
    <col min="13326" max="13326" width="6.28515625" style="196" customWidth="1"/>
    <col min="13327" max="13327" width="6.42578125" style="196" customWidth="1"/>
    <col min="13328" max="13328" width="6.28515625" style="196" customWidth="1"/>
    <col min="13329" max="13329" width="6.42578125" style="196" customWidth="1"/>
    <col min="13330" max="13330" width="7.42578125" style="196" customWidth="1"/>
    <col min="13331" max="13331" width="6.42578125" style="196" customWidth="1"/>
    <col min="13332" max="13332" width="7.140625" style="196" customWidth="1"/>
    <col min="13333" max="13333" width="8.85546875" style="196" customWidth="1"/>
    <col min="13334" max="13334" width="9.85546875" style="196" customWidth="1"/>
    <col min="13335" max="13336" width="7.42578125" style="196" customWidth="1"/>
    <col min="13337" max="13337" width="9.5703125" style="196" bestFit="1" customWidth="1"/>
    <col min="13338" max="13338" width="7.42578125" style="196" customWidth="1"/>
    <col min="13339" max="13340" width="5.85546875" style="196"/>
    <col min="13341" max="13341" width="9.5703125" style="196" bestFit="1" customWidth="1"/>
    <col min="13342" max="13568" width="5.85546875" style="196"/>
    <col min="13569" max="13569" width="4.140625" style="196" customWidth="1"/>
    <col min="13570" max="13570" width="6.7109375" style="196" customWidth="1"/>
    <col min="13571" max="13572" width="7" style="196" customWidth="1"/>
    <col min="13573" max="13573" width="7.140625" style="196" customWidth="1"/>
    <col min="13574" max="13574" width="5.140625" style="196" customWidth="1"/>
    <col min="13575" max="13575" width="6" style="196" customWidth="1"/>
    <col min="13576" max="13576" width="6.42578125" style="196" customWidth="1"/>
    <col min="13577" max="13577" width="6.28515625" style="196" customWidth="1"/>
    <col min="13578" max="13578" width="9.140625" style="196" customWidth="1"/>
    <col min="13579" max="13579" width="7.85546875" style="196" customWidth="1"/>
    <col min="13580" max="13580" width="7.28515625" style="196" customWidth="1"/>
    <col min="13581" max="13581" width="6.42578125" style="196" customWidth="1"/>
    <col min="13582" max="13582" width="6.28515625" style="196" customWidth="1"/>
    <col min="13583" max="13583" width="6.42578125" style="196" customWidth="1"/>
    <col min="13584" max="13584" width="6.28515625" style="196" customWidth="1"/>
    <col min="13585" max="13585" width="6.42578125" style="196" customWidth="1"/>
    <col min="13586" max="13586" width="7.42578125" style="196" customWidth="1"/>
    <col min="13587" max="13587" width="6.42578125" style="196" customWidth="1"/>
    <col min="13588" max="13588" width="7.140625" style="196" customWidth="1"/>
    <col min="13589" max="13589" width="8.85546875" style="196" customWidth="1"/>
    <col min="13590" max="13590" width="9.85546875" style="196" customWidth="1"/>
    <col min="13591" max="13592" width="7.42578125" style="196" customWidth="1"/>
    <col min="13593" max="13593" width="9.5703125" style="196" bestFit="1" customWidth="1"/>
    <col min="13594" max="13594" width="7.42578125" style="196" customWidth="1"/>
    <col min="13595" max="13596" width="5.85546875" style="196"/>
    <col min="13597" max="13597" width="9.5703125" style="196" bestFit="1" customWidth="1"/>
    <col min="13598" max="13824" width="5.85546875" style="196"/>
    <col min="13825" max="13825" width="4.140625" style="196" customWidth="1"/>
    <col min="13826" max="13826" width="6.7109375" style="196" customWidth="1"/>
    <col min="13827" max="13828" width="7" style="196" customWidth="1"/>
    <col min="13829" max="13829" width="7.140625" style="196" customWidth="1"/>
    <col min="13830" max="13830" width="5.140625" style="196" customWidth="1"/>
    <col min="13831" max="13831" width="6" style="196" customWidth="1"/>
    <col min="13832" max="13832" width="6.42578125" style="196" customWidth="1"/>
    <col min="13833" max="13833" width="6.28515625" style="196" customWidth="1"/>
    <col min="13834" max="13834" width="9.140625" style="196" customWidth="1"/>
    <col min="13835" max="13835" width="7.85546875" style="196" customWidth="1"/>
    <col min="13836" max="13836" width="7.28515625" style="196" customWidth="1"/>
    <col min="13837" max="13837" width="6.42578125" style="196" customWidth="1"/>
    <col min="13838" max="13838" width="6.28515625" style="196" customWidth="1"/>
    <col min="13839" max="13839" width="6.42578125" style="196" customWidth="1"/>
    <col min="13840" max="13840" width="6.28515625" style="196" customWidth="1"/>
    <col min="13841" max="13841" width="6.42578125" style="196" customWidth="1"/>
    <col min="13842" max="13842" width="7.42578125" style="196" customWidth="1"/>
    <col min="13843" max="13843" width="6.42578125" style="196" customWidth="1"/>
    <col min="13844" max="13844" width="7.140625" style="196" customWidth="1"/>
    <col min="13845" max="13845" width="8.85546875" style="196" customWidth="1"/>
    <col min="13846" max="13846" width="9.85546875" style="196" customWidth="1"/>
    <col min="13847" max="13848" width="7.42578125" style="196" customWidth="1"/>
    <col min="13849" max="13849" width="9.5703125" style="196" bestFit="1" customWidth="1"/>
    <col min="13850" max="13850" width="7.42578125" style="196" customWidth="1"/>
    <col min="13851" max="13852" width="5.85546875" style="196"/>
    <col min="13853" max="13853" width="9.5703125" style="196" bestFit="1" customWidth="1"/>
    <col min="13854" max="14080" width="5.85546875" style="196"/>
    <col min="14081" max="14081" width="4.140625" style="196" customWidth="1"/>
    <col min="14082" max="14082" width="6.7109375" style="196" customWidth="1"/>
    <col min="14083" max="14084" width="7" style="196" customWidth="1"/>
    <col min="14085" max="14085" width="7.140625" style="196" customWidth="1"/>
    <col min="14086" max="14086" width="5.140625" style="196" customWidth="1"/>
    <col min="14087" max="14087" width="6" style="196" customWidth="1"/>
    <col min="14088" max="14088" width="6.42578125" style="196" customWidth="1"/>
    <col min="14089" max="14089" width="6.28515625" style="196" customWidth="1"/>
    <col min="14090" max="14090" width="9.140625" style="196" customWidth="1"/>
    <col min="14091" max="14091" width="7.85546875" style="196" customWidth="1"/>
    <col min="14092" max="14092" width="7.28515625" style="196" customWidth="1"/>
    <col min="14093" max="14093" width="6.42578125" style="196" customWidth="1"/>
    <col min="14094" max="14094" width="6.28515625" style="196" customWidth="1"/>
    <col min="14095" max="14095" width="6.42578125" style="196" customWidth="1"/>
    <col min="14096" max="14096" width="6.28515625" style="196" customWidth="1"/>
    <col min="14097" max="14097" width="6.42578125" style="196" customWidth="1"/>
    <col min="14098" max="14098" width="7.42578125" style="196" customWidth="1"/>
    <col min="14099" max="14099" width="6.42578125" style="196" customWidth="1"/>
    <col min="14100" max="14100" width="7.140625" style="196" customWidth="1"/>
    <col min="14101" max="14101" width="8.85546875" style="196" customWidth="1"/>
    <col min="14102" max="14102" width="9.85546875" style="196" customWidth="1"/>
    <col min="14103" max="14104" width="7.42578125" style="196" customWidth="1"/>
    <col min="14105" max="14105" width="9.5703125" style="196" bestFit="1" customWidth="1"/>
    <col min="14106" max="14106" width="7.42578125" style="196" customWidth="1"/>
    <col min="14107" max="14108" width="5.85546875" style="196"/>
    <col min="14109" max="14109" width="9.5703125" style="196" bestFit="1" customWidth="1"/>
    <col min="14110" max="14336" width="5.85546875" style="196"/>
    <col min="14337" max="14337" width="4.140625" style="196" customWidth="1"/>
    <col min="14338" max="14338" width="6.7109375" style="196" customWidth="1"/>
    <col min="14339" max="14340" width="7" style="196" customWidth="1"/>
    <col min="14341" max="14341" width="7.140625" style="196" customWidth="1"/>
    <col min="14342" max="14342" width="5.140625" style="196" customWidth="1"/>
    <col min="14343" max="14343" width="6" style="196" customWidth="1"/>
    <col min="14344" max="14344" width="6.42578125" style="196" customWidth="1"/>
    <col min="14345" max="14345" width="6.28515625" style="196" customWidth="1"/>
    <col min="14346" max="14346" width="9.140625" style="196" customWidth="1"/>
    <col min="14347" max="14347" width="7.85546875" style="196" customWidth="1"/>
    <col min="14348" max="14348" width="7.28515625" style="196" customWidth="1"/>
    <col min="14349" max="14349" width="6.42578125" style="196" customWidth="1"/>
    <col min="14350" max="14350" width="6.28515625" style="196" customWidth="1"/>
    <col min="14351" max="14351" width="6.42578125" style="196" customWidth="1"/>
    <col min="14352" max="14352" width="6.28515625" style="196" customWidth="1"/>
    <col min="14353" max="14353" width="6.42578125" style="196" customWidth="1"/>
    <col min="14354" max="14354" width="7.42578125" style="196" customWidth="1"/>
    <col min="14355" max="14355" width="6.42578125" style="196" customWidth="1"/>
    <col min="14356" max="14356" width="7.140625" style="196" customWidth="1"/>
    <col min="14357" max="14357" width="8.85546875" style="196" customWidth="1"/>
    <col min="14358" max="14358" width="9.85546875" style="196" customWidth="1"/>
    <col min="14359" max="14360" width="7.42578125" style="196" customWidth="1"/>
    <col min="14361" max="14361" width="9.5703125" style="196" bestFit="1" customWidth="1"/>
    <col min="14362" max="14362" width="7.42578125" style="196" customWidth="1"/>
    <col min="14363" max="14364" width="5.85546875" style="196"/>
    <col min="14365" max="14365" width="9.5703125" style="196" bestFit="1" customWidth="1"/>
    <col min="14366" max="14592" width="5.85546875" style="196"/>
    <col min="14593" max="14593" width="4.140625" style="196" customWidth="1"/>
    <col min="14594" max="14594" width="6.7109375" style="196" customWidth="1"/>
    <col min="14595" max="14596" width="7" style="196" customWidth="1"/>
    <col min="14597" max="14597" width="7.140625" style="196" customWidth="1"/>
    <col min="14598" max="14598" width="5.140625" style="196" customWidth="1"/>
    <col min="14599" max="14599" width="6" style="196" customWidth="1"/>
    <col min="14600" max="14600" width="6.42578125" style="196" customWidth="1"/>
    <col min="14601" max="14601" width="6.28515625" style="196" customWidth="1"/>
    <col min="14602" max="14602" width="9.140625" style="196" customWidth="1"/>
    <col min="14603" max="14603" width="7.85546875" style="196" customWidth="1"/>
    <col min="14604" max="14604" width="7.28515625" style="196" customWidth="1"/>
    <col min="14605" max="14605" width="6.42578125" style="196" customWidth="1"/>
    <col min="14606" max="14606" width="6.28515625" style="196" customWidth="1"/>
    <col min="14607" max="14607" width="6.42578125" style="196" customWidth="1"/>
    <col min="14608" max="14608" width="6.28515625" style="196" customWidth="1"/>
    <col min="14609" max="14609" width="6.42578125" style="196" customWidth="1"/>
    <col min="14610" max="14610" width="7.42578125" style="196" customWidth="1"/>
    <col min="14611" max="14611" width="6.42578125" style="196" customWidth="1"/>
    <col min="14612" max="14612" width="7.140625" style="196" customWidth="1"/>
    <col min="14613" max="14613" width="8.85546875" style="196" customWidth="1"/>
    <col min="14614" max="14614" width="9.85546875" style="196" customWidth="1"/>
    <col min="14615" max="14616" width="7.42578125" style="196" customWidth="1"/>
    <col min="14617" max="14617" width="9.5703125" style="196" bestFit="1" customWidth="1"/>
    <col min="14618" max="14618" width="7.42578125" style="196" customWidth="1"/>
    <col min="14619" max="14620" width="5.85546875" style="196"/>
    <col min="14621" max="14621" width="9.5703125" style="196" bestFit="1" customWidth="1"/>
    <col min="14622" max="14848" width="5.85546875" style="196"/>
    <col min="14849" max="14849" width="4.140625" style="196" customWidth="1"/>
    <col min="14850" max="14850" width="6.7109375" style="196" customWidth="1"/>
    <col min="14851" max="14852" width="7" style="196" customWidth="1"/>
    <col min="14853" max="14853" width="7.140625" style="196" customWidth="1"/>
    <col min="14854" max="14854" width="5.140625" style="196" customWidth="1"/>
    <col min="14855" max="14855" width="6" style="196" customWidth="1"/>
    <col min="14856" max="14856" width="6.42578125" style="196" customWidth="1"/>
    <col min="14857" max="14857" width="6.28515625" style="196" customWidth="1"/>
    <col min="14858" max="14858" width="9.140625" style="196" customWidth="1"/>
    <col min="14859" max="14859" width="7.85546875" style="196" customWidth="1"/>
    <col min="14860" max="14860" width="7.28515625" style="196" customWidth="1"/>
    <col min="14861" max="14861" width="6.42578125" style="196" customWidth="1"/>
    <col min="14862" max="14862" width="6.28515625" style="196" customWidth="1"/>
    <col min="14863" max="14863" width="6.42578125" style="196" customWidth="1"/>
    <col min="14864" max="14864" width="6.28515625" style="196" customWidth="1"/>
    <col min="14865" max="14865" width="6.42578125" style="196" customWidth="1"/>
    <col min="14866" max="14866" width="7.42578125" style="196" customWidth="1"/>
    <col min="14867" max="14867" width="6.42578125" style="196" customWidth="1"/>
    <col min="14868" max="14868" width="7.140625" style="196" customWidth="1"/>
    <col min="14869" max="14869" width="8.85546875" style="196" customWidth="1"/>
    <col min="14870" max="14870" width="9.85546875" style="196" customWidth="1"/>
    <col min="14871" max="14872" width="7.42578125" style="196" customWidth="1"/>
    <col min="14873" max="14873" width="9.5703125" style="196" bestFit="1" customWidth="1"/>
    <col min="14874" max="14874" width="7.42578125" style="196" customWidth="1"/>
    <col min="14875" max="14876" width="5.85546875" style="196"/>
    <col min="14877" max="14877" width="9.5703125" style="196" bestFit="1" customWidth="1"/>
    <col min="14878" max="15104" width="5.85546875" style="196"/>
    <col min="15105" max="15105" width="4.140625" style="196" customWidth="1"/>
    <col min="15106" max="15106" width="6.7109375" style="196" customWidth="1"/>
    <col min="15107" max="15108" width="7" style="196" customWidth="1"/>
    <col min="15109" max="15109" width="7.140625" style="196" customWidth="1"/>
    <col min="15110" max="15110" width="5.140625" style="196" customWidth="1"/>
    <col min="15111" max="15111" width="6" style="196" customWidth="1"/>
    <col min="15112" max="15112" width="6.42578125" style="196" customWidth="1"/>
    <col min="15113" max="15113" width="6.28515625" style="196" customWidth="1"/>
    <col min="15114" max="15114" width="9.140625" style="196" customWidth="1"/>
    <col min="15115" max="15115" width="7.85546875" style="196" customWidth="1"/>
    <col min="15116" max="15116" width="7.28515625" style="196" customWidth="1"/>
    <col min="15117" max="15117" width="6.42578125" style="196" customWidth="1"/>
    <col min="15118" max="15118" width="6.28515625" style="196" customWidth="1"/>
    <col min="15119" max="15119" width="6.42578125" style="196" customWidth="1"/>
    <col min="15120" max="15120" width="6.28515625" style="196" customWidth="1"/>
    <col min="15121" max="15121" width="6.42578125" style="196" customWidth="1"/>
    <col min="15122" max="15122" width="7.42578125" style="196" customWidth="1"/>
    <col min="15123" max="15123" width="6.42578125" style="196" customWidth="1"/>
    <col min="15124" max="15124" width="7.140625" style="196" customWidth="1"/>
    <col min="15125" max="15125" width="8.85546875" style="196" customWidth="1"/>
    <col min="15126" max="15126" width="9.85546875" style="196" customWidth="1"/>
    <col min="15127" max="15128" width="7.42578125" style="196" customWidth="1"/>
    <col min="15129" max="15129" width="9.5703125" style="196" bestFit="1" customWidth="1"/>
    <col min="15130" max="15130" width="7.42578125" style="196" customWidth="1"/>
    <col min="15131" max="15132" width="5.85546875" style="196"/>
    <col min="15133" max="15133" width="9.5703125" style="196" bestFit="1" customWidth="1"/>
    <col min="15134" max="15360" width="5.85546875" style="196"/>
    <col min="15361" max="15361" width="4.140625" style="196" customWidth="1"/>
    <col min="15362" max="15362" width="6.7109375" style="196" customWidth="1"/>
    <col min="15363" max="15364" width="7" style="196" customWidth="1"/>
    <col min="15365" max="15365" width="7.140625" style="196" customWidth="1"/>
    <col min="15366" max="15366" width="5.140625" style="196" customWidth="1"/>
    <col min="15367" max="15367" width="6" style="196" customWidth="1"/>
    <col min="15368" max="15368" width="6.42578125" style="196" customWidth="1"/>
    <col min="15369" max="15369" width="6.28515625" style="196" customWidth="1"/>
    <col min="15370" max="15370" width="9.140625" style="196" customWidth="1"/>
    <col min="15371" max="15371" width="7.85546875" style="196" customWidth="1"/>
    <col min="15372" max="15372" width="7.28515625" style="196" customWidth="1"/>
    <col min="15373" max="15373" width="6.42578125" style="196" customWidth="1"/>
    <col min="15374" max="15374" width="6.28515625" style="196" customWidth="1"/>
    <col min="15375" max="15375" width="6.42578125" style="196" customWidth="1"/>
    <col min="15376" max="15376" width="6.28515625" style="196" customWidth="1"/>
    <col min="15377" max="15377" width="6.42578125" style="196" customWidth="1"/>
    <col min="15378" max="15378" width="7.42578125" style="196" customWidth="1"/>
    <col min="15379" max="15379" width="6.42578125" style="196" customWidth="1"/>
    <col min="15380" max="15380" width="7.140625" style="196" customWidth="1"/>
    <col min="15381" max="15381" width="8.85546875" style="196" customWidth="1"/>
    <col min="15382" max="15382" width="9.85546875" style="196" customWidth="1"/>
    <col min="15383" max="15384" width="7.42578125" style="196" customWidth="1"/>
    <col min="15385" max="15385" width="9.5703125" style="196" bestFit="1" customWidth="1"/>
    <col min="15386" max="15386" width="7.42578125" style="196" customWidth="1"/>
    <col min="15387" max="15388" width="5.85546875" style="196"/>
    <col min="15389" max="15389" width="9.5703125" style="196" bestFit="1" customWidth="1"/>
    <col min="15390" max="15616" width="5.85546875" style="196"/>
    <col min="15617" max="15617" width="4.140625" style="196" customWidth="1"/>
    <col min="15618" max="15618" width="6.7109375" style="196" customWidth="1"/>
    <col min="15619" max="15620" width="7" style="196" customWidth="1"/>
    <col min="15621" max="15621" width="7.140625" style="196" customWidth="1"/>
    <col min="15622" max="15622" width="5.140625" style="196" customWidth="1"/>
    <col min="15623" max="15623" width="6" style="196" customWidth="1"/>
    <col min="15624" max="15624" width="6.42578125" style="196" customWidth="1"/>
    <col min="15625" max="15625" width="6.28515625" style="196" customWidth="1"/>
    <col min="15626" max="15626" width="9.140625" style="196" customWidth="1"/>
    <col min="15627" max="15627" width="7.85546875" style="196" customWidth="1"/>
    <col min="15628" max="15628" width="7.28515625" style="196" customWidth="1"/>
    <col min="15629" max="15629" width="6.42578125" style="196" customWidth="1"/>
    <col min="15630" max="15630" width="6.28515625" style="196" customWidth="1"/>
    <col min="15631" max="15631" width="6.42578125" style="196" customWidth="1"/>
    <col min="15632" max="15632" width="6.28515625" style="196" customWidth="1"/>
    <col min="15633" max="15633" width="6.42578125" style="196" customWidth="1"/>
    <col min="15634" max="15634" width="7.42578125" style="196" customWidth="1"/>
    <col min="15635" max="15635" width="6.42578125" style="196" customWidth="1"/>
    <col min="15636" max="15636" width="7.140625" style="196" customWidth="1"/>
    <col min="15637" max="15637" width="8.85546875" style="196" customWidth="1"/>
    <col min="15638" max="15638" width="9.85546875" style="196" customWidth="1"/>
    <col min="15639" max="15640" width="7.42578125" style="196" customWidth="1"/>
    <col min="15641" max="15641" width="9.5703125" style="196" bestFit="1" customWidth="1"/>
    <col min="15642" max="15642" width="7.42578125" style="196" customWidth="1"/>
    <col min="15643" max="15644" width="5.85546875" style="196"/>
    <col min="15645" max="15645" width="9.5703125" style="196" bestFit="1" customWidth="1"/>
    <col min="15646" max="15872" width="5.85546875" style="196"/>
    <col min="15873" max="15873" width="4.140625" style="196" customWidth="1"/>
    <col min="15874" max="15874" width="6.7109375" style="196" customWidth="1"/>
    <col min="15875" max="15876" width="7" style="196" customWidth="1"/>
    <col min="15877" max="15877" width="7.140625" style="196" customWidth="1"/>
    <col min="15878" max="15878" width="5.140625" style="196" customWidth="1"/>
    <col min="15879" max="15879" width="6" style="196" customWidth="1"/>
    <col min="15880" max="15880" width="6.42578125" style="196" customWidth="1"/>
    <col min="15881" max="15881" width="6.28515625" style="196" customWidth="1"/>
    <col min="15882" max="15882" width="9.140625" style="196" customWidth="1"/>
    <col min="15883" max="15883" width="7.85546875" style="196" customWidth="1"/>
    <col min="15884" max="15884" width="7.28515625" style="196" customWidth="1"/>
    <col min="15885" max="15885" width="6.42578125" style="196" customWidth="1"/>
    <col min="15886" max="15886" width="6.28515625" style="196" customWidth="1"/>
    <col min="15887" max="15887" width="6.42578125" style="196" customWidth="1"/>
    <col min="15888" max="15888" width="6.28515625" style="196" customWidth="1"/>
    <col min="15889" max="15889" width="6.42578125" style="196" customWidth="1"/>
    <col min="15890" max="15890" width="7.42578125" style="196" customWidth="1"/>
    <col min="15891" max="15891" width="6.42578125" style="196" customWidth="1"/>
    <col min="15892" max="15892" width="7.140625" style="196" customWidth="1"/>
    <col min="15893" max="15893" width="8.85546875" style="196" customWidth="1"/>
    <col min="15894" max="15894" width="9.85546875" style="196" customWidth="1"/>
    <col min="15895" max="15896" width="7.42578125" style="196" customWidth="1"/>
    <col min="15897" max="15897" width="9.5703125" style="196" bestFit="1" customWidth="1"/>
    <col min="15898" max="15898" width="7.42578125" style="196" customWidth="1"/>
    <col min="15899" max="15900" width="5.85546875" style="196"/>
    <col min="15901" max="15901" width="9.5703125" style="196" bestFit="1" customWidth="1"/>
    <col min="15902" max="16128" width="5.85546875" style="196"/>
    <col min="16129" max="16129" width="4.140625" style="196" customWidth="1"/>
    <col min="16130" max="16130" width="6.7109375" style="196" customWidth="1"/>
    <col min="16131" max="16132" width="7" style="196" customWidth="1"/>
    <col min="16133" max="16133" width="7.140625" style="196" customWidth="1"/>
    <col min="16134" max="16134" width="5.140625" style="196" customWidth="1"/>
    <col min="16135" max="16135" width="6" style="196" customWidth="1"/>
    <col min="16136" max="16136" width="6.42578125" style="196" customWidth="1"/>
    <col min="16137" max="16137" width="6.28515625" style="196" customWidth="1"/>
    <col min="16138" max="16138" width="9.140625" style="196" customWidth="1"/>
    <col min="16139" max="16139" width="7.85546875" style="196" customWidth="1"/>
    <col min="16140" max="16140" width="7.28515625" style="196" customWidth="1"/>
    <col min="16141" max="16141" width="6.42578125" style="196" customWidth="1"/>
    <col min="16142" max="16142" width="6.28515625" style="196" customWidth="1"/>
    <col min="16143" max="16143" width="6.42578125" style="196" customWidth="1"/>
    <col min="16144" max="16144" width="6.28515625" style="196" customWidth="1"/>
    <col min="16145" max="16145" width="6.42578125" style="196" customWidth="1"/>
    <col min="16146" max="16146" width="7.42578125" style="196" customWidth="1"/>
    <col min="16147" max="16147" width="6.42578125" style="196" customWidth="1"/>
    <col min="16148" max="16148" width="7.140625" style="196" customWidth="1"/>
    <col min="16149" max="16149" width="8.85546875" style="196" customWidth="1"/>
    <col min="16150" max="16150" width="9.85546875" style="196" customWidth="1"/>
    <col min="16151" max="16152" width="7.42578125" style="196" customWidth="1"/>
    <col min="16153" max="16153" width="9.5703125" style="196" bestFit="1" customWidth="1"/>
    <col min="16154" max="16154" width="7.42578125" style="196" customWidth="1"/>
    <col min="16155" max="16156" width="5.85546875" style="196"/>
    <col min="16157" max="16157" width="9.5703125" style="196" bestFit="1" customWidth="1"/>
    <col min="16158" max="16384" width="5.85546875" style="196"/>
  </cols>
  <sheetData>
    <row r="1" spans="1:28" ht="0.75" customHeight="1" x14ac:dyDescent="0.25"/>
    <row r="2" spans="1:28" x14ac:dyDescent="0.25">
      <c r="A2" s="488" t="s">
        <v>26</v>
      </c>
      <c r="B2" s="488"/>
      <c r="C2" s="488"/>
      <c r="D2" s="488"/>
      <c r="E2" s="488"/>
      <c r="F2" s="488"/>
      <c r="G2" s="488"/>
      <c r="H2" s="488"/>
      <c r="I2" s="488"/>
      <c r="J2" s="488"/>
      <c r="K2" s="488"/>
      <c r="L2" s="488"/>
      <c r="M2" s="488"/>
      <c r="N2" s="488"/>
      <c r="O2" s="488"/>
      <c r="P2" s="488"/>
      <c r="Q2" s="488"/>
      <c r="R2" s="488"/>
      <c r="S2" s="488"/>
      <c r="T2" s="488"/>
      <c r="U2" s="488"/>
      <c r="V2" s="488"/>
      <c r="W2" s="488"/>
      <c r="X2" s="488"/>
    </row>
    <row r="3" spans="1:28" ht="6.75" customHeight="1" x14ac:dyDescent="0.25">
      <c r="A3" s="488"/>
      <c r="B3" s="488"/>
      <c r="C3" s="488"/>
      <c r="D3" s="488"/>
      <c r="E3" s="488"/>
      <c r="F3" s="488"/>
      <c r="G3" s="488"/>
      <c r="H3" s="488"/>
      <c r="I3" s="488"/>
      <c r="J3" s="488"/>
      <c r="K3" s="488"/>
      <c r="L3" s="488"/>
      <c r="M3" s="488"/>
      <c r="N3" s="488"/>
      <c r="O3" s="488"/>
      <c r="P3" s="488"/>
      <c r="Q3" s="488"/>
      <c r="R3" s="488"/>
      <c r="S3" s="488"/>
      <c r="T3" s="488"/>
      <c r="U3" s="488"/>
      <c r="V3" s="488"/>
      <c r="W3" s="488"/>
      <c r="X3" s="488"/>
    </row>
    <row r="4" spans="1:28" ht="0.75" customHeight="1" x14ac:dyDescent="0.25">
      <c r="A4" s="411"/>
      <c r="B4" s="411"/>
      <c r="C4" s="411"/>
      <c r="D4" s="411"/>
      <c r="E4" s="198"/>
      <c r="F4" s="411"/>
      <c r="G4" s="411"/>
      <c r="H4" s="411"/>
      <c r="I4" s="411"/>
      <c r="J4" s="411"/>
      <c r="K4" s="411"/>
      <c r="L4" s="150"/>
      <c r="M4" s="150"/>
      <c r="N4" s="150"/>
      <c r="O4" s="150"/>
      <c r="P4" s="150"/>
      <c r="Q4" s="150"/>
      <c r="R4" s="150"/>
      <c r="S4" s="150"/>
      <c r="T4" s="150"/>
      <c r="U4" s="150"/>
      <c r="V4" s="150"/>
      <c r="W4" s="150"/>
      <c r="X4" s="150"/>
    </row>
    <row r="5" spans="1:28" ht="18" customHeight="1" x14ac:dyDescent="0.25">
      <c r="A5" s="451" t="s">
        <v>27</v>
      </c>
      <c r="B5" s="451"/>
      <c r="C5" s="451"/>
      <c r="D5" s="451"/>
      <c r="E5" s="451"/>
      <c r="F5" s="451"/>
      <c r="G5" s="451"/>
      <c r="H5" s="451"/>
      <c r="I5" s="451"/>
      <c r="J5" s="451"/>
      <c r="K5" s="451"/>
      <c r="L5" s="451"/>
      <c r="M5" s="451"/>
      <c r="N5" s="451"/>
      <c r="O5" s="451"/>
      <c r="P5" s="451"/>
      <c r="Q5" s="451"/>
      <c r="R5" s="451"/>
      <c r="S5" s="451"/>
      <c r="T5" s="451"/>
      <c r="U5" s="451"/>
      <c r="V5" s="451"/>
      <c r="W5" s="451"/>
      <c r="X5" s="451"/>
    </row>
    <row r="6" spans="1:28" ht="7.5" customHeight="1" x14ac:dyDescent="0.25">
      <c r="A6" s="199"/>
      <c r="B6" s="199"/>
      <c r="C6" s="199"/>
      <c r="D6" s="199"/>
      <c r="E6" s="199"/>
      <c r="F6" s="199"/>
      <c r="G6" s="199"/>
      <c r="H6" s="199"/>
      <c r="I6" s="199"/>
      <c r="J6" s="199"/>
      <c r="K6" s="199"/>
      <c r="L6" s="199"/>
      <c r="M6" s="199"/>
      <c r="N6" s="199"/>
      <c r="O6" s="199"/>
      <c r="P6" s="199"/>
      <c r="Q6" s="199"/>
      <c r="R6" s="199"/>
      <c r="S6" s="199"/>
      <c r="T6" s="199"/>
      <c r="U6" s="199"/>
      <c r="V6" s="199"/>
      <c r="W6" s="199"/>
      <c r="X6" s="199"/>
    </row>
    <row r="7" spans="1:28" ht="10.5" customHeight="1" thickBot="1" x14ac:dyDescent="0.3">
      <c r="A7" s="134"/>
      <c r="B7" s="134"/>
      <c r="C7" s="134"/>
      <c r="D7" s="134"/>
      <c r="E7" s="133"/>
      <c r="F7" s="134"/>
      <c r="G7" s="134"/>
      <c r="H7" s="134"/>
      <c r="I7" s="134"/>
      <c r="J7" s="134"/>
      <c r="K7" s="134"/>
      <c r="L7" s="200"/>
      <c r="M7" s="200"/>
      <c r="N7" s="200"/>
      <c r="O7" s="200"/>
      <c r="P7" s="200"/>
      <c r="Q7" s="200"/>
      <c r="R7" s="200"/>
      <c r="S7" s="200"/>
      <c r="T7" s="200"/>
      <c r="U7" s="201"/>
      <c r="V7" s="201"/>
      <c r="W7" s="201"/>
      <c r="X7" s="201"/>
    </row>
    <row r="8" spans="1:28" ht="24.75" customHeight="1" x14ac:dyDescent="0.25">
      <c r="A8" s="489" t="s">
        <v>28</v>
      </c>
      <c r="B8" s="491" t="s">
        <v>6</v>
      </c>
      <c r="C8" s="477" t="s">
        <v>29</v>
      </c>
      <c r="D8" s="493" t="s">
        <v>30</v>
      </c>
      <c r="E8" s="495" t="s">
        <v>31</v>
      </c>
      <c r="F8" s="477" t="s">
        <v>32</v>
      </c>
      <c r="G8" s="477" t="s">
        <v>303</v>
      </c>
      <c r="H8" s="477" t="s">
        <v>304</v>
      </c>
      <c r="I8" s="477" t="s">
        <v>33</v>
      </c>
      <c r="J8" s="497" t="s">
        <v>34</v>
      </c>
      <c r="K8" s="497"/>
      <c r="L8" s="497"/>
      <c r="M8" s="497"/>
      <c r="N8" s="497"/>
      <c r="O8" s="497"/>
      <c r="P8" s="497"/>
      <c r="Q8" s="497"/>
      <c r="R8" s="497"/>
      <c r="S8" s="497"/>
      <c r="T8" s="497"/>
      <c r="U8" s="497"/>
      <c r="V8" s="497"/>
      <c r="W8" s="477" t="s">
        <v>319</v>
      </c>
      <c r="X8" s="498"/>
      <c r="Y8" s="482"/>
    </row>
    <row r="9" spans="1:28" ht="154.5" customHeight="1" x14ac:dyDescent="0.25">
      <c r="A9" s="490"/>
      <c r="B9" s="492"/>
      <c r="C9" s="478"/>
      <c r="D9" s="494"/>
      <c r="E9" s="496"/>
      <c r="F9" s="478"/>
      <c r="G9" s="478"/>
      <c r="H9" s="478"/>
      <c r="I9" s="478"/>
      <c r="J9" s="478" t="s">
        <v>305</v>
      </c>
      <c r="K9" s="483" t="s">
        <v>35</v>
      </c>
      <c r="L9" s="484"/>
      <c r="M9" s="478" t="s">
        <v>92</v>
      </c>
      <c r="N9" s="478"/>
      <c r="O9" s="478" t="s">
        <v>36</v>
      </c>
      <c r="P9" s="478"/>
      <c r="Q9" s="478" t="s">
        <v>86</v>
      </c>
      <c r="R9" s="478"/>
      <c r="S9" s="478" t="s">
        <v>37</v>
      </c>
      <c r="T9" s="478"/>
      <c r="U9" s="413" t="s">
        <v>306</v>
      </c>
      <c r="V9" s="412" t="s">
        <v>23</v>
      </c>
      <c r="W9" s="478"/>
      <c r="X9" s="499"/>
      <c r="Y9" s="482"/>
    </row>
    <row r="10" spans="1:28" ht="19.5" customHeight="1" x14ac:dyDescent="0.25">
      <c r="A10" s="490"/>
      <c r="B10" s="492"/>
      <c r="C10" s="478"/>
      <c r="D10" s="494"/>
      <c r="E10" s="496"/>
      <c r="F10" s="478"/>
      <c r="G10" s="478"/>
      <c r="H10" s="478"/>
      <c r="I10" s="478"/>
      <c r="J10" s="478"/>
      <c r="K10" s="414" t="s">
        <v>38</v>
      </c>
      <c r="L10" s="414" t="s">
        <v>123</v>
      </c>
      <c r="M10" s="414" t="s">
        <v>38</v>
      </c>
      <c r="N10" s="151" t="s">
        <v>123</v>
      </c>
      <c r="O10" s="151" t="s">
        <v>38</v>
      </c>
      <c r="P10" s="151" t="s">
        <v>123</v>
      </c>
      <c r="Q10" s="151" t="s">
        <v>38</v>
      </c>
      <c r="R10" s="151" t="s">
        <v>123</v>
      </c>
      <c r="S10" s="151" t="s">
        <v>38</v>
      </c>
      <c r="T10" s="151" t="s">
        <v>123</v>
      </c>
      <c r="U10" s="152" t="s">
        <v>123</v>
      </c>
      <c r="V10" s="152" t="s">
        <v>123</v>
      </c>
      <c r="W10" s="151" t="s">
        <v>38</v>
      </c>
      <c r="X10" s="153" t="s">
        <v>123</v>
      </c>
      <c r="Y10" s="482"/>
      <c r="AA10" s="202"/>
    </row>
    <row r="11" spans="1:28" s="410" customFormat="1" ht="14.25" customHeight="1" thickBot="1" x14ac:dyDescent="0.3">
      <c r="A11" s="154">
        <v>1</v>
      </c>
      <c r="B11" s="155">
        <v>2</v>
      </c>
      <c r="C11" s="155">
        <v>3</v>
      </c>
      <c r="D11" s="155">
        <v>4</v>
      </c>
      <c r="E11" s="156" t="s">
        <v>39</v>
      </c>
      <c r="F11" s="155">
        <v>6</v>
      </c>
      <c r="G11" s="155">
        <v>7</v>
      </c>
      <c r="H11" s="155">
        <v>8</v>
      </c>
      <c r="I11" s="155">
        <v>9</v>
      </c>
      <c r="J11" s="155">
        <v>10</v>
      </c>
      <c r="K11" s="155">
        <v>11</v>
      </c>
      <c r="L11" s="155">
        <v>12</v>
      </c>
      <c r="M11" s="155">
        <v>13</v>
      </c>
      <c r="N11" s="156" t="s">
        <v>40</v>
      </c>
      <c r="O11" s="93" t="s">
        <v>41</v>
      </c>
      <c r="P11" s="93" t="s">
        <v>42</v>
      </c>
      <c r="Q11" s="93" t="s">
        <v>43</v>
      </c>
      <c r="R11" s="93" t="s">
        <v>44</v>
      </c>
      <c r="S11" s="93" t="s">
        <v>45</v>
      </c>
      <c r="T11" s="93" t="s">
        <v>46</v>
      </c>
      <c r="U11" s="152">
        <v>21</v>
      </c>
      <c r="V11" s="155">
        <v>22</v>
      </c>
      <c r="W11" s="152">
        <v>23</v>
      </c>
      <c r="X11" s="203">
        <v>24</v>
      </c>
      <c r="Y11" s="128"/>
    </row>
    <row r="12" spans="1:28" s="201" customFormat="1" ht="15" customHeight="1" thickBot="1" x14ac:dyDescent="0.3">
      <c r="A12" s="479" t="s">
        <v>406</v>
      </c>
      <c r="B12" s="480"/>
      <c r="C12" s="480"/>
      <c r="D12" s="480"/>
      <c r="E12" s="480"/>
      <c r="F12" s="480"/>
      <c r="G12" s="480"/>
      <c r="H12" s="480"/>
      <c r="I12" s="480"/>
      <c r="J12" s="480"/>
      <c r="K12" s="480"/>
      <c r="L12" s="480"/>
      <c r="M12" s="480"/>
      <c r="N12" s="480"/>
      <c r="O12" s="480"/>
      <c r="P12" s="480"/>
      <c r="Q12" s="480"/>
      <c r="R12" s="480"/>
      <c r="S12" s="480"/>
      <c r="T12" s="480"/>
      <c r="U12" s="480"/>
      <c r="V12" s="480"/>
      <c r="W12" s="480"/>
      <c r="X12" s="481"/>
      <c r="Y12" s="204"/>
    </row>
    <row r="13" spans="1:28" s="201" customFormat="1" ht="15.75" customHeight="1" x14ac:dyDescent="0.25">
      <c r="A13" s="157" t="s">
        <v>107</v>
      </c>
      <c r="B13" s="130" t="s">
        <v>326</v>
      </c>
      <c r="C13" s="205">
        <v>129.97999999999999</v>
      </c>
      <c r="D13" s="41">
        <v>128.72</v>
      </c>
      <c r="E13" s="232">
        <v>128.72999999999999</v>
      </c>
      <c r="F13" s="111">
        <f t="shared" ref="F13:F52" si="0">C13-E13</f>
        <v>1.25</v>
      </c>
      <c r="G13" s="233">
        <v>0</v>
      </c>
      <c r="H13" s="159"/>
      <c r="I13" s="106"/>
      <c r="J13" s="159"/>
      <c r="K13" s="158"/>
      <c r="L13" s="159"/>
      <c r="M13" s="158"/>
      <c r="N13" s="159"/>
      <c r="O13" s="159"/>
      <c r="P13" s="159"/>
      <c r="Q13" s="159"/>
      <c r="R13" s="159"/>
      <c r="S13" s="159"/>
      <c r="T13" s="159"/>
      <c r="U13" s="234"/>
      <c r="V13" s="159"/>
      <c r="W13" s="159"/>
      <c r="X13" s="160"/>
      <c r="Y13" s="204"/>
      <c r="Z13" s="201">
        <f>F13*2*2+0.6</f>
        <v>5.6</v>
      </c>
      <c r="AA13" s="201">
        <f>Z13+1+10</f>
        <v>16.600000000000001</v>
      </c>
      <c r="AB13" s="485">
        <v>24</v>
      </c>
    </row>
    <row r="14" spans="1:28" s="201" customFormat="1" ht="15.75" customHeight="1" x14ac:dyDescent="0.25">
      <c r="A14" s="157" t="s">
        <v>101</v>
      </c>
      <c r="B14" s="38" t="s">
        <v>424</v>
      </c>
      <c r="C14" s="205">
        <v>130.11000000000001</v>
      </c>
      <c r="D14" s="8">
        <v>129.04</v>
      </c>
      <c r="E14" s="39">
        <v>128.76</v>
      </c>
      <c r="F14" s="111">
        <f t="shared" si="0"/>
        <v>1.3500000000000227</v>
      </c>
      <c r="G14" s="205">
        <v>0.63</v>
      </c>
      <c r="H14" s="111">
        <f>ROUND(((G13+G14)/2),2)</f>
        <v>0.32</v>
      </c>
      <c r="I14" s="283">
        <v>25</v>
      </c>
      <c r="J14" s="111">
        <f>ROUND((H14*I14),2)</f>
        <v>8</v>
      </c>
      <c r="K14" s="93"/>
      <c r="L14" s="111"/>
      <c r="M14" s="93"/>
      <c r="N14" s="111"/>
      <c r="O14" s="111"/>
      <c r="P14" s="111"/>
      <c r="Q14" s="161"/>
      <c r="R14" s="161"/>
      <c r="S14" s="93"/>
      <c r="T14" s="111"/>
      <c r="U14" s="111">
        <f>ROUND((J14*0.1),2)</f>
        <v>0.8</v>
      </c>
      <c r="V14" s="111">
        <f>SUM(U14,J14,L14,N14,P14,R14,T14)</f>
        <v>8.8000000000000007</v>
      </c>
      <c r="W14" s="111" t="s">
        <v>479</v>
      </c>
      <c r="X14" s="113">
        <f>H14*13</f>
        <v>4.16</v>
      </c>
      <c r="Y14" s="204"/>
      <c r="Z14" s="201">
        <f t="shared" ref="Z14:Z52" si="1">F14*2*2+0.6</f>
        <v>6.0000000000000906</v>
      </c>
      <c r="AA14" s="201">
        <f t="shared" ref="AA14:AA52" si="2">Z14+1+10</f>
        <v>17.000000000000092</v>
      </c>
      <c r="AB14" s="486"/>
    </row>
    <row r="15" spans="1:28" s="201" customFormat="1" ht="15.75" customHeight="1" x14ac:dyDescent="0.25">
      <c r="A15" s="157" t="s">
        <v>102</v>
      </c>
      <c r="B15" s="38" t="s">
        <v>425</v>
      </c>
      <c r="C15" s="205">
        <v>131.28</v>
      </c>
      <c r="D15" s="8">
        <v>129.44</v>
      </c>
      <c r="E15" s="39">
        <v>128.80000000000001</v>
      </c>
      <c r="F15" s="111">
        <f t="shared" si="0"/>
        <v>2.4799999999999898</v>
      </c>
      <c r="G15" s="205">
        <v>3.71</v>
      </c>
      <c r="H15" s="111">
        <f t="shared" ref="H15:H52" si="3">ROUND(((G14+G15)/2),2)</f>
        <v>2.17</v>
      </c>
      <c r="I15" s="283">
        <v>49</v>
      </c>
      <c r="J15" s="111">
        <f t="shared" ref="J15:J52" si="4">ROUND((H15*I15),2)</f>
        <v>106.33</v>
      </c>
      <c r="K15" s="151"/>
      <c r="L15" s="111"/>
      <c r="M15" s="93"/>
      <c r="N15" s="111"/>
      <c r="O15" s="111"/>
      <c r="P15" s="111"/>
      <c r="Q15" s="161"/>
      <c r="R15" s="111"/>
      <c r="S15" s="93"/>
      <c r="T15" s="111"/>
      <c r="U15" s="111">
        <f>ROUND((J15*0.1),2)</f>
        <v>10.63</v>
      </c>
      <c r="V15" s="111">
        <f t="shared" ref="V15:V52" si="5">SUM(U15,J15,L15,N15,P15,R15,T15)</f>
        <v>116.96</v>
      </c>
      <c r="W15" s="111" t="s">
        <v>480</v>
      </c>
      <c r="X15" s="113">
        <f>H15*10</f>
        <v>21.7</v>
      </c>
      <c r="Y15" s="204"/>
      <c r="Z15" s="201">
        <f t="shared" si="1"/>
        <v>10.519999999999959</v>
      </c>
      <c r="AA15" s="201">
        <f t="shared" si="2"/>
        <v>21.51999999999996</v>
      </c>
      <c r="AB15" s="486"/>
    </row>
    <row r="16" spans="1:28" s="201" customFormat="1" ht="15.75" customHeight="1" x14ac:dyDescent="0.25">
      <c r="A16" s="157" t="s">
        <v>103</v>
      </c>
      <c r="B16" s="38" t="s">
        <v>426</v>
      </c>
      <c r="C16" s="205">
        <v>132.66</v>
      </c>
      <c r="D16" s="8">
        <v>129.79</v>
      </c>
      <c r="E16" s="39">
        <v>128.85</v>
      </c>
      <c r="F16" s="111">
        <f t="shared" si="0"/>
        <v>3.8100000000000023</v>
      </c>
      <c r="G16" s="205">
        <v>7.46</v>
      </c>
      <c r="H16" s="111">
        <f t="shared" si="3"/>
        <v>5.59</v>
      </c>
      <c r="I16" s="283">
        <v>41</v>
      </c>
      <c r="J16" s="111">
        <f t="shared" si="4"/>
        <v>229.19</v>
      </c>
      <c r="K16" s="151"/>
      <c r="L16" s="111"/>
      <c r="M16" s="93"/>
      <c r="N16" s="111"/>
      <c r="O16" s="111"/>
      <c r="P16" s="111"/>
      <c r="Q16" s="161"/>
      <c r="R16" s="111"/>
      <c r="S16" s="151"/>
      <c r="T16" s="111"/>
      <c r="U16" s="111">
        <f>ROUND((J16*0.1),2)</f>
        <v>22.92</v>
      </c>
      <c r="V16" s="111">
        <f t="shared" si="5"/>
        <v>252.11</v>
      </c>
      <c r="W16" s="151" t="s">
        <v>481</v>
      </c>
      <c r="X16" s="113">
        <f>H16*13</f>
        <v>72.67</v>
      </c>
      <c r="Y16" s="204"/>
      <c r="Z16" s="201">
        <f>F16*2*2+0.6</f>
        <v>15.840000000000009</v>
      </c>
      <c r="AA16" s="201">
        <f t="shared" si="2"/>
        <v>26.840000000000011</v>
      </c>
      <c r="AB16" s="486"/>
    </row>
    <row r="17" spans="1:34" s="201" customFormat="1" ht="15.75" customHeight="1" x14ac:dyDescent="0.25">
      <c r="A17" s="157" t="s">
        <v>39</v>
      </c>
      <c r="B17" s="38" t="s">
        <v>427</v>
      </c>
      <c r="C17" s="206">
        <v>130.88</v>
      </c>
      <c r="D17" s="8">
        <v>129.44</v>
      </c>
      <c r="E17" s="39">
        <v>128.87</v>
      </c>
      <c r="F17" s="111">
        <f t="shared" si="0"/>
        <v>2.0099999999999909</v>
      </c>
      <c r="G17" s="205">
        <v>4.5</v>
      </c>
      <c r="H17" s="111">
        <f t="shared" si="3"/>
        <v>5.98</v>
      </c>
      <c r="I17" s="283">
        <v>24</v>
      </c>
      <c r="J17" s="111">
        <f t="shared" si="4"/>
        <v>143.52000000000001</v>
      </c>
      <c r="K17" s="151"/>
      <c r="L17" s="111"/>
      <c r="M17" s="93"/>
      <c r="N17" s="111"/>
      <c r="O17" s="111"/>
      <c r="P17" s="111"/>
      <c r="Q17" s="151"/>
      <c r="R17" s="111"/>
      <c r="S17" s="151"/>
      <c r="T17" s="111"/>
      <c r="U17" s="111">
        <f>ROUND((J17*0.1),2)</f>
        <v>14.35</v>
      </c>
      <c r="V17" s="111">
        <f t="shared" si="5"/>
        <v>157.87</v>
      </c>
      <c r="W17" s="111"/>
      <c r="X17" s="113"/>
      <c r="Y17" s="204"/>
      <c r="Z17" s="201">
        <f t="shared" si="1"/>
        <v>8.6399999999999633</v>
      </c>
      <c r="AA17" s="201">
        <f t="shared" si="2"/>
        <v>19.639999999999965</v>
      </c>
      <c r="AB17" s="486"/>
    </row>
    <row r="18" spans="1:34" s="201" customFormat="1" ht="15.75" customHeight="1" thickBot="1" x14ac:dyDescent="0.3">
      <c r="A18" s="157" t="s">
        <v>335</v>
      </c>
      <c r="B18" s="38" t="s">
        <v>428</v>
      </c>
      <c r="C18" s="206">
        <v>130.57</v>
      </c>
      <c r="D18" s="8">
        <v>129.57</v>
      </c>
      <c r="E18" s="39">
        <v>128.9</v>
      </c>
      <c r="F18" s="111">
        <f t="shared" si="0"/>
        <v>1.6699999999999875</v>
      </c>
      <c r="G18" s="205">
        <v>2.4900000000000002</v>
      </c>
      <c r="H18" s="111">
        <f t="shared" si="3"/>
        <v>3.5</v>
      </c>
      <c r="I18" s="283">
        <v>27</v>
      </c>
      <c r="J18" s="111">
        <f t="shared" si="4"/>
        <v>94.5</v>
      </c>
      <c r="K18" s="93" t="s">
        <v>428</v>
      </c>
      <c r="L18" s="111">
        <v>2</v>
      </c>
      <c r="M18" s="93"/>
      <c r="N18" s="111"/>
      <c r="O18" s="111"/>
      <c r="P18" s="111"/>
      <c r="Q18" s="111"/>
      <c r="R18" s="111"/>
      <c r="S18" s="93"/>
      <c r="T18" s="111"/>
      <c r="U18" s="111">
        <f>ROUND((J18*0.1),2)</f>
        <v>9.4499999999999993</v>
      </c>
      <c r="V18" s="111">
        <f t="shared" si="5"/>
        <v>105.95</v>
      </c>
      <c r="W18" s="111"/>
      <c r="X18" s="113"/>
      <c r="Y18" s="204"/>
      <c r="Z18" s="201">
        <f t="shared" si="1"/>
        <v>7.2799999999999496</v>
      </c>
      <c r="AA18" s="201">
        <f t="shared" si="2"/>
        <v>18.279999999999951</v>
      </c>
      <c r="AB18" s="487"/>
    </row>
    <row r="19" spans="1:34" s="201" customFormat="1" ht="31.5" customHeight="1" x14ac:dyDescent="0.25">
      <c r="A19" s="157" t="s">
        <v>336</v>
      </c>
      <c r="B19" s="38" t="s">
        <v>429</v>
      </c>
      <c r="C19" s="205">
        <v>130.41</v>
      </c>
      <c r="D19" s="8">
        <v>129.49</v>
      </c>
      <c r="E19" s="39">
        <v>128.91</v>
      </c>
      <c r="F19" s="111">
        <f t="shared" si="0"/>
        <v>1.5</v>
      </c>
      <c r="G19" s="205">
        <v>10.49</v>
      </c>
      <c r="H19" s="111">
        <f t="shared" si="3"/>
        <v>6.49</v>
      </c>
      <c r="I19" s="283">
        <v>10</v>
      </c>
      <c r="J19" s="111">
        <f t="shared" si="4"/>
        <v>64.900000000000006</v>
      </c>
      <c r="K19" s="151"/>
      <c r="L19" s="111"/>
      <c r="M19" s="93"/>
      <c r="N19" s="111"/>
      <c r="O19" s="111"/>
      <c r="P19" s="111"/>
      <c r="Q19" s="151" t="s">
        <v>475</v>
      </c>
      <c r="R19" s="111">
        <f>(232-180)*10.6</f>
        <v>551.19999999999993</v>
      </c>
      <c r="S19" s="93"/>
      <c r="T19" s="111"/>
      <c r="U19" s="111">
        <f>ROUND(((J19*0.1)+(R19*0.5)),2)</f>
        <v>282.08999999999997</v>
      </c>
      <c r="V19" s="111">
        <f t="shared" si="5"/>
        <v>898.18999999999994</v>
      </c>
      <c r="W19" s="111"/>
      <c r="X19" s="113"/>
      <c r="Y19" s="204"/>
      <c r="Z19" s="201">
        <f t="shared" si="1"/>
        <v>6.6</v>
      </c>
      <c r="AA19" s="201">
        <f t="shared" si="2"/>
        <v>17.600000000000001</v>
      </c>
      <c r="AB19" s="486">
        <v>32</v>
      </c>
    </row>
    <row r="20" spans="1:34" s="201" customFormat="1" ht="17.25" customHeight="1" x14ac:dyDescent="0.25">
      <c r="A20" s="157" t="s">
        <v>108</v>
      </c>
      <c r="B20" s="38" t="s">
        <v>430</v>
      </c>
      <c r="C20" s="205">
        <v>131.86000000000001</v>
      </c>
      <c r="D20" s="8">
        <v>129.82</v>
      </c>
      <c r="E20" s="39">
        <v>128.94999999999999</v>
      </c>
      <c r="F20" s="111">
        <f t="shared" si="0"/>
        <v>2.910000000000025</v>
      </c>
      <c r="G20" s="205">
        <v>3.59</v>
      </c>
      <c r="H20" s="111">
        <f t="shared" si="3"/>
        <v>7.04</v>
      </c>
      <c r="I20" s="283">
        <v>42</v>
      </c>
      <c r="J20" s="111">
        <f t="shared" si="4"/>
        <v>295.68</v>
      </c>
      <c r="K20" s="93"/>
      <c r="L20" s="111"/>
      <c r="M20" s="93"/>
      <c r="N20" s="111"/>
      <c r="O20" s="111"/>
      <c r="P20" s="111"/>
      <c r="Q20" s="111"/>
      <c r="R20" s="111"/>
      <c r="S20" s="93"/>
      <c r="T20" s="111"/>
      <c r="U20" s="111">
        <f>ROUND((J20*0.1),2)</f>
        <v>29.57</v>
      </c>
      <c r="V20" s="111">
        <f t="shared" si="5"/>
        <v>325.25</v>
      </c>
      <c r="W20" s="111"/>
      <c r="X20" s="113"/>
      <c r="Y20" s="204"/>
      <c r="Z20" s="201">
        <f t="shared" si="1"/>
        <v>12.2400000000001</v>
      </c>
      <c r="AA20" s="201">
        <f t="shared" si="2"/>
        <v>23.240000000000101</v>
      </c>
      <c r="AB20" s="486"/>
    </row>
    <row r="21" spans="1:34" s="201" customFormat="1" ht="17.25" customHeight="1" x14ac:dyDescent="0.25">
      <c r="A21" s="157" t="s">
        <v>109</v>
      </c>
      <c r="B21" s="38" t="s">
        <v>431</v>
      </c>
      <c r="C21" s="205">
        <v>130.69</v>
      </c>
      <c r="D21" s="8">
        <v>130.04</v>
      </c>
      <c r="E21" s="39">
        <v>128.96</v>
      </c>
      <c r="F21" s="111">
        <f t="shared" si="0"/>
        <v>1.7299999999999898</v>
      </c>
      <c r="G21" s="205">
        <v>7.59</v>
      </c>
      <c r="H21" s="111">
        <f t="shared" si="3"/>
        <v>5.59</v>
      </c>
      <c r="I21" s="283">
        <v>8</v>
      </c>
      <c r="J21" s="111">
        <f t="shared" si="4"/>
        <v>44.72</v>
      </c>
      <c r="K21" s="93"/>
      <c r="L21" s="111"/>
      <c r="M21" s="93"/>
      <c r="N21" s="111"/>
      <c r="O21" s="111"/>
      <c r="P21" s="111"/>
      <c r="Q21" s="151"/>
      <c r="R21" s="111"/>
      <c r="S21" s="93"/>
      <c r="T21" s="111"/>
      <c r="U21" s="111">
        <f>ROUND((J21*0.1),2)</f>
        <v>4.47</v>
      </c>
      <c r="V21" s="111">
        <f t="shared" si="5"/>
        <v>49.19</v>
      </c>
      <c r="W21" s="111"/>
      <c r="X21" s="113"/>
      <c r="Y21" s="204"/>
      <c r="Z21" s="201">
        <f t="shared" si="1"/>
        <v>7.5199999999999587</v>
      </c>
      <c r="AA21" s="201">
        <f t="shared" si="2"/>
        <v>18.51999999999996</v>
      </c>
      <c r="AB21" s="486"/>
    </row>
    <row r="22" spans="1:34" s="201" customFormat="1" ht="30.75" customHeight="1" x14ac:dyDescent="0.25">
      <c r="A22" s="157" t="s">
        <v>110</v>
      </c>
      <c r="B22" s="38" t="s">
        <v>432</v>
      </c>
      <c r="C22" s="205">
        <v>130.15</v>
      </c>
      <c r="D22" s="8">
        <v>129.53</v>
      </c>
      <c r="E22" s="39">
        <v>128.96</v>
      </c>
      <c r="F22" s="111">
        <f t="shared" si="0"/>
        <v>1.1899999999999977</v>
      </c>
      <c r="G22" s="205">
        <v>13.33</v>
      </c>
      <c r="H22" s="111">
        <f t="shared" si="3"/>
        <v>10.46</v>
      </c>
      <c r="I22" s="283">
        <v>8</v>
      </c>
      <c r="J22" s="111">
        <f t="shared" si="4"/>
        <v>83.68</v>
      </c>
      <c r="K22" s="93" t="s">
        <v>432</v>
      </c>
      <c r="L22" s="111">
        <v>10</v>
      </c>
      <c r="M22" s="93"/>
      <c r="N22" s="111"/>
      <c r="O22" s="111"/>
      <c r="P22" s="111"/>
      <c r="Q22" s="151" t="s">
        <v>476</v>
      </c>
      <c r="R22" s="111">
        <f>(248-240)*11</f>
        <v>88</v>
      </c>
      <c r="S22" s="93"/>
      <c r="T22" s="111"/>
      <c r="U22" s="111">
        <f>ROUND(((J22*0.1)+(R22*0.5)),2)</f>
        <v>52.37</v>
      </c>
      <c r="V22" s="111">
        <f t="shared" si="5"/>
        <v>234.05</v>
      </c>
      <c r="W22" s="111"/>
      <c r="X22" s="113"/>
      <c r="Y22" s="204"/>
      <c r="Z22" s="201">
        <f t="shared" si="1"/>
        <v>5.3599999999999905</v>
      </c>
      <c r="AA22" s="201">
        <f t="shared" si="2"/>
        <v>16.359999999999992</v>
      </c>
      <c r="AB22" s="486"/>
      <c r="AH22" s="415"/>
    </row>
    <row r="23" spans="1:34" s="201" customFormat="1" ht="30.75" customHeight="1" x14ac:dyDescent="0.25">
      <c r="A23" s="157" t="s">
        <v>111</v>
      </c>
      <c r="B23" s="38" t="s">
        <v>433</v>
      </c>
      <c r="C23" s="205">
        <v>130.44</v>
      </c>
      <c r="D23" s="8">
        <v>129.72</v>
      </c>
      <c r="E23" s="39">
        <v>129.02000000000001</v>
      </c>
      <c r="F23" s="111">
        <f t="shared" si="0"/>
        <v>1.4199999999999875</v>
      </c>
      <c r="G23" s="205">
        <v>10.76</v>
      </c>
      <c r="H23" s="111">
        <f t="shared" si="3"/>
        <v>12.05</v>
      </c>
      <c r="I23" s="283">
        <v>42</v>
      </c>
      <c r="J23" s="111">
        <f t="shared" si="4"/>
        <v>506.1</v>
      </c>
      <c r="K23" s="93"/>
      <c r="L23" s="111"/>
      <c r="M23" s="93"/>
      <c r="N23" s="111"/>
      <c r="O23" s="111"/>
      <c r="P23" s="111"/>
      <c r="Q23" s="151" t="s">
        <v>477</v>
      </c>
      <c r="R23" s="111">
        <f>(290-248)*11</f>
        <v>462</v>
      </c>
      <c r="S23" s="93"/>
      <c r="T23" s="111"/>
      <c r="U23" s="111">
        <f>ROUND(((J23*0.1)+(R23*0.5)),2)</f>
        <v>281.61</v>
      </c>
      <c r="V23" s="111">
        <f t="shared" si="5"/>
        <v>1249.71</v>
      </c>
      <c r="W23" s="111"/>
      <c r="X23" s="113"/>
      <c r="Y23" s="204"/>
      <c r="Z23" s="201">
        <f t="shared" si="1"/>
        <v>6.2799999999999496</v>
      </c>
      <c r="AA23" s="201">
        <f t="shared" si="2"/>
        <v>17.279999999999951</v>
      </c>
      <c r="AB23" s="486"/>
    </row>
    <row r="24" spans="1:34" s="201" customFormat="1" ht="30.75" customHeight="1" thickBot="1" x14ac:dyDescent="0.3">
      <c r="A24" s="157" t="s">
        <v>112</v>
      </c>
      <c r="B24" s="38" t="s">
        <v>418</v>
      </c>
      <c r="C24" s="205">
        <v>130.63</v>
      </c>
      <c r="D24" s="8">
        <v>129.78</v>
      </c>
      <c r="E24" s="39">
        <v>129.09</v>
      </c>
      <c r="F24" s="111">
        <f t="shared" si="0"/>
        <v>1.539999999999992</v>
      </c>
      <c r="G24" s="205">
        <v>15.7</v>
      </c>
      <c r="H24" s="111">
        <f t="shared" si="3"/>
        <v>13.23</v>
      </c>
      <c r="I24" s="283">
        <v>83</v>
      </c>
      <c r="J24" s="111">
        <f t="shared" si="4"/>
        <v>1098.0899999999999</v>
      </c>
      <c r="K24" s="93"/>
      <c r="L24" s="111"/>
      <c r="M24" s="93"/>
      <c r="N24" s="111"/>
      <c r="O24" s="111"/>
      <c r="P24" s="111"/>
      <c r="Q24" s="151" t="s">
        <v>478</v>
      </c>
      <c r="R24" s="111">
        <f>(373-290)*11</f>
        <v>913</v>
      </c>
      <c r="S24" s="93"/>
      <c r="T24" s="111"/>
      <c r="U24" s="111">
        <f>ROUND(((J24*0.1)+(R24*0.5)),2)</f>
        <v>566.30999999999995</v>
      </c>
      <c r="V24" s="111">
        <f t="shared" si="5"/>
        <v>2577.3999999999996</v>
      </c>
      <c r="W24" s="111"/>
      <c r="X24" s="113"/>
      <c r="Y24" s="204"/>
      <c r="Z24" s="201">
        <f t="shared" si="1"/>
        <v>6.7599999999999678</v>
      </c>
      <c r="AA24" s="201">
        <f t="shared" si="2"/>
        <v>17.75999999999997</v>
      </c>
      <c r="AB24" s="486"/>
    </row>
    <row r="25" spans="1:34" s="201" customFormat="1" ht="15.75" customHeight="1" x14ac:dyDescent="0.25">
      <c r="A25" s="157" t="s">
        <v>113</v>
      </c>
      <c r="B25" s="38" t="s">
        <v>434</v>
      </c>
      <c r="C25" s="206">
        <v>130.62</v>
      </c>
      <c r="D25" s="8">
        <v>129.79</v>
      </c>
      <c r="E25" s="39">
        <v>129.11000000000001</v>
      </c>
      <c r="F25" s="111">
        <f t="shared" si="0"/>
        <v>1.5099999999999909</v>
      </c>
      <c r="G25" s="205">
        <v>1.85</v>
      </c>
      <c r="H25" s="111">
        <f t="shared" si="3"/>
        <v>8.7799999999999994</v>
      </c>
      <c r="I25" s="283">
        <v>22</v>
      </c>
      <c r="J25" s="111">
        <f t="shared" si="4"/>
        <v>193.16</v>
      </c>
      <c r="K25" s="93"/>
      <c r="L25" s="111"/>
      <c r="M25" s="93"/>
      <c r="N25" s="111"/>
      <c r="O25" s="111"/>
      <c r="P25" s="111"/>
      <c r="Q25" s="111"/>
      <c r="R25" s="111"/>
      <c r="S25" s="93"/>
      <c r="T25" s="111"/>
      <c r="U25" s="111">
        <f>ROUND((J25*0.1),2)</f>
        <v>19.32</v>
      </c>
      <c r="V25" s="111">
        <f t="shared" si="5"/>
        <v>212.48</v>
      </c>
      <c r="W25" s="359" t="s">
        <v>482</v>
      </c>
      <c r="X25" s="113">
        <f>H25*13</f>
        <v>114.13999999999999</v>
      </c>
      <c r="Y25" s="204"/>
      <c r="Z25" s="201">
        <f t="shared" si="1"/>
        <v>6.6399999999999633</v>
      </c>
      <c r="AA25" s="201">
        <f t="shared" si="2"/>
        <v>17.639999999999965</v>
      </c>
      <c r="AB25" s="485">
        <v>20</v>
      </c>
    </row>
    <row r="26" spans="1:34" s="201" customFormat="1" ht="15.75" customHeight="1" x14ac:dyDescent="0.25">
      <c r="A26" s="157" t="s">
        <v>40</v>
      </c>
      <c r="B26" s="38" t="s">
        <v>435</v>
      </c>
      <c r="C26" s="206">
        <v>130.81</v>
      </c>
      <c r="D26" s="8">
        <v>130.02000000000001</v>
      </c>
      <c r="E26" s="39">
        <v>129.16999999999999</v>
      </c>
      <c r="F26" s="111">
        <f t="shared" si="0"/>
        <v>1.6400000000000148</v>
      </c>
      <c r="G26" s="205">
        <v>2.74</v>
      </c>
      <c r="H26" s="111">
        <f t="shared" si="3"/>
        <v>2.2999999999999998</v>
      </c>
      <c r="I26" s="283">
        <v>47</v>
      </c>
      <c r="J26" s="111">
        <f t="shared" si="4"/>
        <v>108.1</v>
      </c>
      <c r="K26" s="93"/>
      <c r="L26" s="111"/>
      <c r="M26" s="93"/>
      <c r="N26" s="111"/>
      <c r="O26" s="111"/>
      <c r="P26" s="111"/>
      <c r="Q26" s="111"/>
      <c r="R26" s="111"/>
      <c r="S26" s="93"/>
      <c r="T26" s="111"/>
      <c r="U26" s="111">
        <f>ROUND((J26*0.1),2)</f>
        <v>10.81</v>
      </c>
      <c r="V26" s="111">
        <f t="shared" si="5"/>
        <v>118.91</v>
      </c>
      <c r="W26" s="111"/>
      <c r="X26" s="113"/>
      <c r="Y26" s="204"/>
      <c r="Z26" s="201">
        <f t="shared" si="1"/>
        <v>7.1600000000000588</v>
      </c>
      <c r="AA26" s="201">
        <f t="shared" si="2"/>
        <v>18.160000000000061</v>
      </c>
      <c r="AB26" s="486"/>
    </row>
    <row r="27" spans="1:34" s="201" customFormat="1" ht="15.75" customHeight="1" x14ac:dyDescent="0.25">
      <c r="A27" s="157" t="s">
        <v>41</v>
      </c>
      <c r="B27" s="38" t="s">
        <v>436</v>
      </c>
      <c r="C27" s="206">
        <v>130.97999999999999</v>
      </c>
      <c r="D27" s="8">
        <v>130.07</v>
      </c>
      <c r="E27" s="39">
        <v>129.18</v>
      </c>
      <c r="F27" s="111">
        <f t="shared" si="0"/>
        <v>1.7999999999999829</v>
      </c>
      <c r="G27" s="205">
        <v>5.79</v>
      </c>
      <c r="H27" s="111">
        <f t="shared" si="3"/>
        <v>4.2699999999999996</v>
      </c>
      <c r="I27" s="283">
        <v>25</v>
      </c>
      <c r="J27" s="111">
        <f t="shared" si="4"/>
        <v>106.75</v>
      </c>
      <c r="K27" s="93" t="s">
        <v>552</v>
      </c>
      <c r="L27" s="111">
        <v>3</v>
      </c>
      <c r="M27" s="93"/>
      <c r="N27" s="111"/>
      <c r="O27" s="111"/>
      <c r="P27" s="111"/>
      <c r="Q27" s="111"/>
      <c r="R27" s="111"/>
      <c r="S27" s="93"/>
      <c r="T27" s="111"/>
      <c r="U27" s="111">
        <f>ROUND((J27*0.1),2)</f>
        <v>10.68</v>
      </c>
      <c r="V27" s="111">
        <f t="shared" si="5"/>
        <v>120.43</v>
      </c>
      <c r="W27" s="111"/>
      <c r="X27" s="113"/>
      <c r="Y27" s="204"/>
      <c r="Z27" s="201">
        <f t="shared" si="1"/>
        <v>7.7999999999999314</v>
      </c>
      <c r="AA27" s="201">
        <f t="shared" si="2"/>
        <v>18.799999999999933</v>
      </c>
      <c r="AB27" s="486"/>
    </row>
    <row r="28" spans="1:34" s="201" customFormat="1" ht="15.75" customHeight="1" x14ac:dyDescent="0.25">
      <c r="A28" s="157" t="s">
        <v>42</v>
      </c>
      <c r="B28" s="38" t="s">
        <v>437</v>
      </c>
      <c r="C28" s="206">
        <v>130.83000000000001</v>
      </c>
      <c r="D28" s="8">
        <v>129.88999999999999</v>
      </c>
      <c r="E28" s="39">
        <v>129.28</v>
      </c>
      <c r="F28" s="111">
        <f t="shared" si="0"/>
        <v>1.5500000000000114</v>
      </c>
      <c r="G28" s="205">
        <v>2.0699999999999998</v>
      </c>
      <c r="H28" s="111">
        <f t="shared" si="3"/>
        <v>3.93</v>
      </c>
      <c r="I28" s="283">
        <v>4</v>
      </c>
      <c r="J28" s="111">
        <f t="shared" si="4"/>
        <v>15.72</v>
      </c>
      <c r="K28" s="93"/>
      <c r="L28" s="111"/>
      <c r="M28" s="93"/>
      <c r="N28" s="111"/>
      <c r="O28" s="111"/>
      <c r="P28" s="111"/>
      <c r="Q28" s="111"/>
      <c r="R28" s="111"/>
      <c r="S28" s="93"/>
      <c r="T28" s="111"/>
      <c r="U28" s="111">
        <f t="shared" ref="U28:U52" si="6">ROUND((J28*0.1),2)</f>
        <v>1.57</v>
      </c>
      <c r="V28" s="111">
        <f t="shared" si="5"/>
        <v>17.29</v>
      </c>
      <c r="W28" s="111"/>
      <c r="X28" s="113"/>
      <c r="Y28" s="204"/>
      <c r="Z28" s="201">
        <f t="shared" si="1"/>
        <v>6.8000000000000451</v>
      </c>
      <c r="AA28" s="201">
        <f t="shared" si="2"/>
        <v>17.800000000000047</v>
      </c>
      <c r="AB28" s="486"/>
    </row>
    <row r="29" spans="1:34" s="201" customFormat="1" ht="15.75" customHeight="1" x14ac:dyDescent="0.25">
      <c r="A29" s="157" t="s">
        <v>43</v>
      </c>
      <c r="B29" s="38" t="s">
        <v>438</v>
      </c>
      <c r="C29" s="206">
        <v>131.03</v>
      </c>
      <c r="D29" s="8">
        <v>130.28</v>
      </c>
      <c r="E29" s="39">
        <v>129.44999999999999</v>
      </c>
      <c r="F29" s="111">
        <f t="shared" si="0"/>
        <v>1.5800000000000125</v>
      </c>
      <c r="G29" s="205">
        <v>2.2999999999999998</v>
      </c>
      <c r="H29" s="111">
        <f t="shared" si="3"/>
        <v>2.19</v>
      </c>
      <c r="I29" s="283">
        <v>33</v>
      </c>
      <c r="J29" s="111">
        <f t="shared" si="4"/>
        <v>72.27</v>
      </c>
      <c r="K29" s="93"/>
      <c r="L29" s="111"/>
      <c r="M29" s="93"/>
      <c r="N29" s="111"/>
      <c r="O29" s="111"/>
      <c r="P29" s="111"/>
      <c r="Q29" s="111"/>
      <c r="R29" s="111"/>
      <c r="S29" s="93"/>
      <c r="T29" s="111"/>
      <c r="U29" s="111">
        <f t="shared" si="6"/>
        <v>7.23</v>
      </c>
      <c r="V29" s="111">
        <f t="shared" si="5"/>
        <v>79.5</v>
      </c>
      <c r="W29" s="111"/>
      <c r="X29" s="113"/>
      <c r="Y29" s="204"/>
      <c r="Z29" s="201">
        <f t="shared" si="1"/>
        <v>6.9200000000000497</v>
      </c>
      <c r="AA29" s="201">
        <f t="shared" si="2"/>
        <v>17.920000000000051</v>
      </c>
      <c r="AB29" s="486"/>
    </row>
    <row r="30" spans="1:34" s="201" customFormat="1" ht="15.75" customHeight="1" x14ac:dyDescent="0.25">
      <c r="A30" s="157" t="s">
        <v>44</v>
      </c>
      <c r="B30" s="38" t="s">
        <v>439</v>
      </c>
      <c r="C30" s="206">
        <v>131.65</v>
      </c>
      <c r="D30" s="8">
        <v>130.52000000000001</v>
      </c>
      <c r="E30" s="39">
        <v>129.79</v>
      </c>
      <c r="F30" s="111">
        <f t="shared" si="0"/>
        <v>1.8600000000000136</v>
      </c>
      <c r="G30" s="205">
        <v>3.48</v>
      </c>
      <c r="H30" s="111">
        <f t="shared" si="3"/>
        <v>2.89</v>
      </c>
      <c r="I30" s="283">
        <v>69</v>
      </c>
      <c r="J30" s="111">
        <f t="shared" si="4"/>
        <v>199.41</v>
      </c>
      <c r="K30" s="93"/>
      <c r="L30" s="111"/>
      <c r="M30" s="93"/>
      <c r="N30" s="111"/>
      <c r="O30" s="111"/>
      <c r="P30" s="111"/>
      <c r="Q30" s="111"/>
      <c r="R30" s="111"/>
      <c r="S30" s="93"/>
      <c r="T30" s="111"/>
      <c r="U30" s="111">
        <f t="shared" si="6"/>
        <v>19.940000000000001</v>
      </c>
      <c r="V30" s="111">
        <f t="shared" si="5"/>
        <v>219.35</v>
      </c>
      <c r="W30" s="111"/>
      <c r="X30" s="113"/>
      <c r="Y30" s="204"/>
      <c r="Z30" s="201">
        <f t="shared" si="1"/>
        <v>8.0400000000000542</v>
      </c>
      <c r="AA30" s="201">
        <f t="shared" si="2"/>
        <v>19.040000000000056</v>
      </c>
      <c r="AB30" s="486"/>
    </row>
    <row r="31" spans="1:34" s="201" customFormat="1" ht="15.75" customHeight="1" x14ac:dyDescent="0.25">
      <c r="A31" s="157" t="s">
        <v>45</v>
      </c>
      <c r="B31" s="38" t="s">
        <v>440</v>
      </c>
      <c r="C31" s="206">
        <v>132.12</v>
      </c>
      <c r="D31" s="8">
        <v>130.85</v>
      </c>
      <c r="E31" s="39">
        <v>129.97</v>
      </c>
      <c r="F31" s="111">
        <f t="shared" si="0"/>
        <v>2.1500000000000057</v>
      </c>
      <c r="G31" s="205">
        <v>5.49</v>
      </c>
      <c r="H31" s="111">
        <f t="shared" si="3"/>
        <v>4.49</v>
      </c>
      <c r="I31" s="283">
        <v>36</v>
      </c>
      <c r="J31" s="111">
        <f t="shared" si="4"/>
        <v>161.63999999999999</v>
      </c>
      <c r="K31" s="93"/>
      <c r="L31" s="111"/>
      <c r="M31" s="93"/>
      <c r="N31" s="111"/>
      <c r="O31" s="111"/>
      <c r="P31" s="111"/>
      <c r="Q31" s="111"/>
      <c r="R31" s="111"/>
      <c r="S31" s="93"/>
      <c r="T31" s="111"/>
      <c r="U31" s="111">
        <f t="shared" si="6"/>
        <v>16.16</v>
      </c>
      <c r="V31" s="111">
        <f t="shared" si="5"/>
        <v>177.79999999999998</v>
      </c>
      <c r="W31" s="111"/>
      <c r="X31" s="113"/>
      <c r="Y31" s="204"/>
      <c r="Z31" s="201">
        <f t="shared" si="1"/>
        <v>9.2000000000000224</v>
      </c>
      <c r="AA31" s="201">
        <f t="shared" si="2"/>
        <v>20.200000000000024</v>
      </c>
      <c r="AB31" s="486"/>
    </row>
    <row r="32" spans="1:34" s="201" customFormat="1" ht="15.75" customHeight="1" x14ac:dyDescent="0.25">
      <c r="A32" s="157" t="s">
        <v>46</v>
      </c>
      <c r="B32" s="38" t="s">
        <v>441</v>
      </c>
      <c r="C32" s="206">
        <v>132.16999999999999</v>
      </c>
      <c r="D32" s="8">
        <v>130.91999999999999</v>
      </c>
      <c r="E32" s="39">
        <v>130.24</v>
      </c>
      <c r="F32" s="111">
        <f t="shared" si="0"/>
        <v>1.9299999999999784</v>
      </c>
      <c r="G32" s="205">
        <v>2.87</v>
      </c>
      <c r="H32" s="111">
        <f t="shared" si="3"/>
        <v>4.18</v>
      </c>
      <c r="I32" s="283">
        <v>4</v>
      </c>
      <c r="J32" s="111">
        <f t="shared" si="4"/>
        <v>16.72</v>
      </c>
      <c r="K32" s="93"/>
      <c r="L32" s="111"/>
      <c r="M32" s="93"/>
      <c r="N32" s="111"/>
      <c r="O32" s="111"/>
      <c r="P32" s="111"/>
      <c r="Q32" s="111"/>
      <c r="R32" s="111"/>
      <c r="S32" s="93"/>
      <c r="T32" s="111"/>
      <c r="U32" s="111">
        <f t="shared" si="6"/>
        <v>1.67</v>
      </c>
      <c r="V32" s="111">
        <f t="shared" si="5"/>
        <v>18.39</v>
      </c>
      <c r="W32" s="111"/>
      <c r="X32" s="113"/>
      <c r="Y32" s="204"/>
      <c r="Z32" s="201">
        <f t="shared" si="1"/>
        <v>8.3199999999999132</v>
      </c>
      <c r="AA32" s="201">
        <f t="shared" si="2"/>
        <v>19.319999999999915</v>
      </c>
      <c r="AB32" s="486"/>
    </row>
    <row r="33" spans="1:28" s="201" customFormat="1" ht="15.75" customHeight="1" thickBot="1" x14ac:dyDescent="0.3">
      <c r="A33" s="157" t="s">
        <v>420</v>
      </c>
      <c r="B33" s="38" t="s">
        <v>442</v>
      </c>
      <c r="C33" s="206">
        <v>133.47999999999999</v>
      </c>
      <c r="D33" s="8">
        <v>131.93</v>
      </c>
      <c r="E33" s="39">
        <v>131.78</v>
      </c>
      <c r="F33" s="111">
        <f>C33-E33</f>
        <v>1.6999999999999886</v>
      </c>
      <c r="G33" s="205">
        <v>0.34</v>
      </c>
      <c r="H33" s="111">
        <f t="shared" si="3"/>
        <v>1.61</v>
      </c>
      <c r="I33" s="283">
        <v>96</v>
      </c>
      <c r="J33" s="111">
        <f t="shared" si="4"/>
        <v>154.56</v>
      </c>
      <c r="K33" s="93"/>
      <c r="L33" s="111"/>
      <c r="M33" s="93"/>
      <c r="N33" s="111"/>
      <c r="O33" s="111"/>
      <c r="P33" s="111"/>
      <c r="Q33" s="111"/>
      <c r="R33" s="111"/>
      <c r="S33" s="93"/>
      <c r="T33" s="111"/>
      <c r="U33" s="111">
        <f t="shared" si="6"/>
        <v>15.46</v>
      </c>
      <c r="V33" s="111">
        <f t="shared" si="5"/>
        <v>170.02</v>
      </c>
      <c r="W33" s="111"/>
      <c r="X33" s="113"/>
      <c r="Y33" s="204"/>
      <c r="Z33" s="201">
        <f t="shared" si="1"/>
        <v>7.3999999999999542</v>
      </c>
      <c r="AA33" s="201">
        <f t="shared" si="2"/>
        <v>18.399999999999956</v>
      </c>
      <c r="AB33" s="487"/>
    </row>
    <row r="34" spans="1:28" s="201" customFormat="1" ht="15.75" customHeight="1" x14ac:dyDescent="0.25">
      <c r="A34" s="157" t="s">
        <v>421</v>
      </c>
      <c r="B34" s="38" t="s">
        <v>443</v>
      </c>
      <c r="C34" s="201">
        <v>135.94</v>
      </c>
      <c r="D34" s="8">
        <v>133.22</v>
      </c>
      <c r="E34" s="39">
        <v>133.11000000000001</v>
      </c>
      <c r="F34" s="111">
        <f t="shared" si="0"/>
        <v>2.8299999999999841</v>
      </c>
      <c r="G34" s="205">
        <v>3.57</v>
      </c>
      <c r="H34" s="111">
        <f t="shared" si="3"/>
        <v>1.96</v>
      </c>
      <c r="I34" s="283">
        <v>83</v>
      </c>
      <c r="J34" s="111">
        <f t="shared" si="4"/>
        <v>162.68</v>
      </c>
      <c r="K34" s="93" t="s">
        <v>553</v>
      </c>
      <c r="L34" s="111">
        <v>2</v>
      </c>
      <c r="M34" s="93"/>
      <c r="N34" s="111"/>
      <c r="O34" s="111"/>
      <c r="P34" s="111"/>
      <c r="Q34" s="111"/>
      <c r="R34" s="111"/>
      <c r="S34" s="93"/>
      <c r="T34" s="111"/>
      <c r="U34" s="111">
        <f t="shared" si="6"/>
        <v>16.27</v>
      </c>
      <c r="V34" s="111">
        <f t="shared" si="5"/>
        <v>180.95000000000002</v>
      </c>
      <c r="W34" s="111"/>
      <c r="X34" s="113"/>
      <c r="Y34" s="204"/>
      <c r="Z34" s="201">
        <f t="shared" si="1"/>
        <v>11.919999999999936</v>
      </c>
      <c r="AA34" s="201">
        <f t="shared" si="2"/>
        <v>22.919999999999938</v>
      </c>
      <c r="AB34" s="486">
        <v>23</v>
      </c>
    </row>
    <row r="35" spans="1:28" s="201" customFormat="1" ht="15.75" customHeight="1" x14ac:dyDescent="0.25">
      <c r="A35" s="157" t="s">
        <v>422</v>
      </c>
      <c r="B35" s="38" t="s">
        <v>444</v>
      </c>
      <c r="C35" s="206">
        <v>136.69</v>
      </c>
      <c r="D35" s="8">
        <v>134.9</v>
      </c>
      <c r="E35" s="39">
        <v>134.62</v>
      </c>
      <c r="F35" s="111">
        <f t="shared" si="0"/>
        <v>2.0699999999999932</v>
      </c>
      <c r="G35" s="205">
        <v>1.74</v>
      </c>
      <c r="H35" s="111">
        <f t="shared" si="3"/>
        <v>2.66</v>
      </c>
      <c r="I35" s="283">
        <v>76</v>
      </c>
      <c r="J35" s="111">
        <f t="shared" si="4"/>
        <v>202.16</v>
      </c>
      <c r="K35" s="93"/>
      <c r="L35" s="111"/>
      <c r="M35" s="93"/>
      <c r="N35" s="111"/>
      <c r="O35" s="111"/>
      <c r="P35" s="111"/>
      <c r="Q35" s="111"/>
      <c r="R35" s="111"/>
      <c r="S35" s="93"/>
      <c r="T35" s="111"/>
      <c r="U35" s="111">
        <f t="shared" si="6"/>
        <v>20.22</v>
      </c>
      <c r="V35" s="111">
        <f t="shared" si="5"/>
        <v>222.38</v>
      </c>
      <c r="W35" s="111"/>
      <c r="X35" s="113"/>
      <c r="Y35" s="204"/>
      <c r="Z35" s="201">
        <f t="shared" si="1"/>
        <v>8.8799999999999724</v>
      </c>
      <c r="AA35" s="201">
        <f t="shared" si="2"/>
        <v>19.879999999999974</v>
      </c>
      <c r="AB35" s="486"/>
    </row>
    <row r="36" spans="1:28" s="201" customFormat="1" ht="15.75" customHeight="1" x14ac:dyDescent="0.25">
      <c r="A36" s="157" t="s">
        <v>423</v>
      </c>
      <c r="B36" s="38" t="s">
        <v>445</v>
      </c>
      <c r="C36" s="206">
        <v>139.56</v>
      </c>
      <c r="D36" s="8">
        <v>137.30000000000001</v>
      </c>
      <c r="E36" s="39">
        <v>136.61000000000001</v>
      </c>
      <c r="F36" s="111">
        <f t="shared" si="0"/>
        <v>2.9499999999999886</v>
      </c>
      <c r="G36" s="205">
        <v>7.65</v>
      </c>
      <c r="H36" s="111">
        <f t="shared" si="3"/>
        <v>4.7</v>
      </c>
      <c r="I36" s="283">
        <v>99</v>
      </c>
      <c r="J36" s="111">
        <f t="shared" si="4"/>
        <v>465.3</v>
      </c>
      <c r="K36" s="93"/>
      <c r="L36" s="111"/>
      <c r="M36" s="93"/>
      <c r="N36" s="111"/>
      <c r="O36" s="111"/>
      <c r="P36" s="111"/>
      <c r="Q36" s="111"/>
      <c r="R36" s="111"/>
      <c r="S36" s="93"/>
      <c r="T36" s="111"/>
      <c r="U36" s="111">
        <f t="shared" si="6"/>
        <v>46.53</v>
      </c>
      <c r="V36" s="111">
        <f t="shared" si="5"/>
        <v>511.83000000000004</v>
      </c>
      <c r="W36" s="359" t="s">
        <v>483</v>
      </c>
      <c r="X36" s="113">
        <f>H36*60</f>
        <v>282</v>
      </c>
      <c r="Y36" s="204"/>
      <c r="Z36" s="201">
        <f t="shared" si="1"/>
        <v>12.399999999999954</v>
      </c>
      <c r="AA36" s="201">
        <f t="shared" si="2"/>
        <v>23.399999999999956</v>
      </c>
      <c r="AB36" s="486"/>
    </row>
    <row r="37" spans="1:28" s="201" customFormat="1" ht="15.75" customHeight="1" x14ac:dyDescent="0.25">
      <c r="A37" s="157" t="s">
        <v>402</v>
      </c>
      <c r="B37" s="38" t="s">
        <v>446</v>
      </c>
      <c r="C37" s="206">
        <v>141.28</v>
      </c>
      <c r="D37" s="8">
        <v>139</v>
      </c>
      <c r="E37" s="39">
        <v>138.72999999999999</v>
      </c>
      <c r="F37" s="111">
        <f t="shared" si="0"/>
        <v>2.5500000000000114</v>
      </c>
      <c r="G37" s="205">
        <v>8.2899999999999991</v>
      </c>
      <c r="H37" s="111">
        <f t="shared" si="3"/>
        <v>7.97</v>
      </c>
      <c r="I37" s="283">
        <v>106</v>
      </c>
      <c r="J37" s="111">
        <f t="shared" si="4"/>
        <v>844.82</v>
      </c>
      <c r="K37" s="93"/>
      <c r="L37" s="111"/>
      <c r="M37" s="93"/>
      <c r="N37" s="111"/>
      <c r="O37" s="111"/>
      <c r="P37" s="111"/>
      <c r="Q37" s="111"/>
      <c r="R37" s="111"/>
      <c r="S37" s="93"/>
      <c r="T37" s="111"/>
      <c r="U37" s="111">
        <f t="shared" si="6"/>
        <v>84.48</v>
      </c>
      <c r="V37" s="111">
        <f t="shared" si="5"/>
        <v>929.30000000000007</v>
      </c>
      <c r="W37" s="151"/>
      <c r="X37" s="113"/>
      <c r="Y37" s="204"/>
      <c r="Z37" s="201">
        <f t="shared" si="1"/>
        <v>10.800000000000045</v>
      </c>
      <c r="AA37" s="201">
        <f t="shared" si="2"/>
        <v>21.800000000000047</v>
      </c>
      <c r="AB37" s="486"/>
    </row>
    <row r="38" spans="1:28" s="201" customFormat="1" ht="15.75" customHeight="1" x14ac:dyDescent="0.25">
      <c r="A38" s="157" t="s">
        <v>403</v>
      </c>
      <c r="B38" s="38" t="s">
        <v>455</v>
      </c>
      <c r="C38" s="206">
        <v>141.33000000000001</v>
      </c>
      <c r="D38" s="8">
        <v>140.13</v>
      </c>
      <c r="E38" s="39">
        <v>138.97999999999999</v>
      </c>
      <c r="F38" s="111">
        <f t="shared" si="0"/>
        <v>2.3500000000000227</v>
      </c>
      <c r="G38" s="205">
        <v>3.8</v>
      </c>
      <c r="H38" s="111">
        <f t="shared" si="3"/>
        <v>6.05</v>
      </c>
      <c r="I38" s="283">
        <v>32</v>
      </c>
      <c r="J38" s="111">
        <f t="shared" si="4"/>
        <v>193.6</v>
      </c>
      <c r="K38" s="93"/>
      <c r="L38" s="111"/>
      <c r="M38" s="93"/>
      <c r="N38" s="111"/>
      <c r="O38" s="111"/>
      <c r="P38" s="111"/>
      <c r="Q38" s="111"/>
      <c r="R38" s="111"/>
      <c r="S38" s="93"/>
      <c r="T38" s="111"/>
      <c r="U38" s="111">
        <f t="shared" si="6"/>
        <v>19.36</v>
      </c>
      <c r="V38" s="111">
        <f t="shared" si="5"/>
        <v>212.95999999999998</v>
      </c>
      <c r="W38" s="151"/>
      <c r="X38" s="113"/>
      <c r="Y38" s="204"/>
      <c r="Z38" s="201">
        <f t="shared" si="1"/>
        <v>10.000000000000091</v>
      </c>
      <c r="AA38" s="201">
        <f t="shared" si="2"/>
        <v>21.000000000000092</v>
      </c>
      <c r="AB38" s="486"/>
    </row>
    <row r="39" spans="1:28" s="201" customFormat="1" ht="15.75" customHeight="1" x14ac:dyDescent="0.25">
      <c r="A39" s="157" t="s">
        <v>447</v>
      </c>
      <c r="B39" s="38" t="s">
        <v>456</v>
      </c>
      <c r="C39" s="206">
        <v>140.66999999999999</v>
      </c>
      <c r="D39" s="8">
        <v>140.26</v>
      </c>
      <c r="E39" s="39">
        <v>139.56</v>
      </c>
      <c r="F39" s="111">
        <f t="shared" si="0"/>
        <v>1.1099999999999852</v>
      </c>
      <c r="G39" s="205">
        <v>2.02</v>
      </c>
      <c r="H39" s="111">
        <f t="shared" si="3"/>
        <v>2.91</v>
      </c>
      <c r="I39" s="283">
        <v>72</v>
      </c>
      <c r="J39" s="111">
        <f t="shared" si="4"/>
        <v>209.52</v>
      </c>
      <c r="K39" s="93"/>
      <c r="L39" s="111"/>
      <c r="M39" s="93"/>
      <c r="N39" s="111"/>
      <c r="O39" s="111"/>
      <c r="P39" s="111"/>
      <c r="Q39" s="111"/>
      <c r="R39" s="111"/>
      <c r="S39" s="93"/>
      <c r="T39" s="111"/>
      <c r="U39" s="111">
        <f t="shared" si="6"/>
        <v>20.95</v>
      </c>
      <c r="V39" s="111">
        <f t="shared" si="5"/>
        <v>230.47</v>
      </c>
      <c r="W39" s="151"/>
      <c r="X39" s="113"/>
      <c r="Y39" s="204"/>
      <c r="Z39" s="201">
        <f t="shared" si="1"/>
        <v>5.0399999999999405</v>
      </c>
      <c r="AA39" s="201">
        <f t="shared" si="2"/>
        <v>16.039999999999942</v>
      </c>
      <c r="AB39" s="486"/>
    </row>
    <row r="40" spans="1:28" s="201" customFormat="1" ht="15.75" customHeight="1" x14ac:dyDescent="0.25">
      <c r="A40" s="157" t="s">
        <v>448</v>
      </c>
      <c r="B40" s="38" t="s">
        <v>457</v>
      </c>
      <c r="C40" s="206">
        <v>142.30000000000001</v>
      </c>
      <c r="D40" s="8">
        <v>140.63</v>
      </c>
      <c r="E40" s="39">
        <v>140.72999999999999</v>
      </c>
      <c r="F40" s="111">
        <f t="shared" si="0"/>
        <v>1.5700000000000216</v>
      </c>
      <c r="G40" s="205">
        <v>1.28</v>
      </c>
      <c r="H40" s="111">
        <f t="shared" si="3"/>
        <v>1.65</v>
      </c>
      <c r="I40" s="283">
        <v>65</v>
      </c>
      <c r="J40" s="111">
        <f t="shared" si="4"/>
        <v>107.25</v>
      </c>
      <c r="K40" s="93"/>
      <c r="L40" s="111"/>
      <c r="M40" s="93"/>
      <c r="N40" s="111"/>
      <c r="O40" s="111"/>
      <c r="P40" s="111"/>
      <c r="Q40" s="111"/>
      <c r="R40" s="111"/>
      <c r="S40" s="93"/>
      <c r="T40" s="111"/>
      <c r="U40" s="111">
        <f t="shared" si="6"/>
        <v>10.73</v>
      </c>
      <c r="V40" s="111">
        <f t="shared" si="5"/>
        <v>117.98</v>
      </c>
      <c r="W40" s="151"/>
      <c r="X40" s="113"/>
      <c r="Y40" s="204"/>
      <c r="Z40" s="201">
        <f t="shared" si="1"/>
        <v>6.880000000000086</v>
      </c>
      <c r="AA40" s="201">
        <f t="shared" si="2"/>
        <v>17.880000000000088</v>
      </c>
      <c r="AB40" s="486"/>
    </row>
    <row r="41" spans="1:28" s="201" customFormat="1" ht="15.75" customHeight="1" x14ac:dyDescent="0.25">
      <c r="A41" s="157" t="s">
        <v>449</v>
      </c>
      <c r="B41" s="38" t="s">
        <v>458</v>
      </c>
      <c r="C41" s="206">
        <v>144.28</v>
      </c>
      <c r="D41" s="8">
        <v>142.82</v>
      </c>
      <c r="E41" s="39">
        <v>141.47</v>
      </c>
      <c r="F41" s="111">
        <f t="shared" si="0"/>
        <v>2.8100000000000023</v>
      </c>
      <c r="G41" s="205">
        <v>9.14</v>
      </c>
      <c r="H41" s="111">
        <f t="shared" si="3"/>
        <v>5.21</v>
      </c>
      <c r="I41" s="283">
        <v>41</v>
      </c>
      <c r="J41" s="111">
        <f t="shared" si="4"/>
        <v>213.61</v>
      </c>
      <c r="K41" s="93" t="s">
        <v>458</v>
      </c>
      <c r="L41" s="111">
        <v>2</v>
      </c>
      <c r="M41" s="93"/>
      <c r="N41" s="111"/>
      <c r="O41" s="111"/>
      <c r="P41" s="111"/>
      <c r="Q41" s="111"/>
      <c r="R41" s="111"/>
      <c r="S41" s="93"/>
      <c r="T41" s="111"/>
      <c r="U41" s="111">
        <f t="shared" si="6"/>
        <v>21.36</v>
      </c>
      <c r="V41" s="111">
        <f t="shared" si="5"/>
        <v>236.97000000000003</v>
      </c>
      <c r="W41" s="151"/>
      <c r="X41" s="113"/>
      <c r="Y41" s="204"/>
      <c r="Z41" s="201">
        <f t="shared" si="1"/>
        <v>11.840000000000009</v>
      </c>
      <c r="AA41" s="201">
        <f t="shared" si="2"/>
        <v>22.840000000000011</v>
      </c>
      <c r="AB41" s="486"/>
    </row>
    <row r="42" spans="1:28" s="201" customFormat="1" ht="15.75" customHeight="1" x14ac:dyDescent="0.25">
      <c r="A42" s="157" t="s">
        <v>404</v>
      </c>
      <c r="B42" s="38" t="s">
        <v>459</v>
      </c>
      <c r="C42" s="206">
        <v>144.35</v>
      </c>
      <c r="D42" s="8">
        <v>143.34</v>
      </c>
      <c r="E42" s="39">
        <v>142.55000000000001</v>
      </c>
      <c r="F42" s="111">
        <f t="shared" si="0"/>
        <v>1.7999999999999829</v>
      </c>
      <c r="G42" s="205">
        <v>3.86</v>
      </c>
      <c r="H42" s="111">
        <f t="shared" si="3"/>
        <v>6.5</v>
      </c>
      <c r="I42" s="283">
        <v>60</v>
      </c>
      <c r="J42" s="111">
        <f t="shared" si="4"/>
        <v>390</v>
      </c>
      <c r="K42" s="93"/>
      <c r="L42" s="111"/>
      <c r="M42" s="93"/>
      <c r="N42" s="111"/>
      <c r="O42" s="111"/>
      <c r="P42" s="111"/>
      <c r="Q42" s="111"/>
      <c r="R42" s="111"/>
      <c r="S42" s="93"/>
      <c r="T42" s="111"/>
      <c r="U42" s="111">
        <f t="shared" si="6"/>
        <v>39</v>
      </c>
      <c r="V42" s="111">
        <f t="shared" si="5"/>
        <v>429</v>
      </c>
      <c r="W42" s="151"/>
      <c r="X42" s="113"/>
      <c r="Y42" s="204"/>
      <c r="Z42" s="201">
        <f t="shared" si="1"/>
        <v>7.7999999999999314</v>
      </c>
      <c r="AA42" s="201">
        <f t="shared" si="2"/>
        <v>18.799999999999933</v>
      </c>
      <c r="AB42" s="486"/>
    </row>
    <row r="43" spans="1:28" s="201" customFormat="1" ht="15.75" customHeight="1" x14ac:dyDescent="0.25">
      <c r="A43" s="157" t="s">
        <v>450</v>
      </c>
      <c r="B43" s="38" t="s">
        <v>460</v>
      </c>
      <c r="C43" s="206">
        <v>145.08000000000001</v>
      </c>
      <c r="D43" s="8">
        <v>143.31</v>
      </c>
      <c r="E43" s="39">
        <v>142.61000000000001</v>
      </c>
      <c r="F43" s="111">
        <f t="shared" si="0"/>
        <v>2.4699999999999989</v>
      </c>
      <c r="G43" s="205">
        <v>4.47</v>
      </c>
      <c r="H43" s="111">
        <f t="shared" si="3"/>
        <v>4.17</v>
      </c>
      <c r="I43" s="283">
        <v>43</v>
      </c>
      <c r="J43" s="111">
        <f t="shared" si="4"/>
        <v>179.31</v>
      </c>
      <c r="K43" s="93"/>
      <c r="L43" s="111"/>
      <c r="M43" s="93"/>
      <c r="N43" s="111"/>
      <c r="O43" s="111"/>
      <c r="P43" s="111"/>
      <c r="Q43" s="111"/>
      <c r="R43" s="111"/>
      <c r="S43" s="93"/>
      <c r="T43" s="111"/>
      <c r="U43" s="111">
        <f t="shared" si="6"/>
        <v>17.93</v>
      </c>
      <c r="V43" s="111">
        <f t="shared" si="5"/>
        <v>197.24</v>
      </c>
      <c r="W43" s="151"/>
      <c r="X43" s="113"/>
      <c r="Y43" s="204"/>
      <c r="Z43" s="201">
        <f t="shared" si="1"/>
        <v>10.479999999999995</v>
      </c>
      <c r="AA43" s="201">
        <f t="shared" si="2"/>
        <v>21.479999999999997</v>
      </c>
      <c r="AB43" s="486"/>
    </row>
    <row r="44" spans="1:28" s="201" customFormat="1" ht="15.75" customHeight="1" x14ac:dyDescent="0.25">
      <c r="A44" s="157" t="s">
        <v>451</v>
      </c>
      <c r="B44" s="38" t="s">
        <v>466</v>
      </c>
      <c r="C44" s="206">
        <v>144.19999999999999</v>
      </c>
      <c r="D44" s="8">
        <v>143.33000000000001</v>
      </c>
      <c r="E44" s="39">
        <v>142.77000000000001</v>
      </c>
      <c r="F44" s="111">
        <f t="shared" si="0"/>
        <v>1.4299999999999784</v>
      </c>
      <c r="G44" s="205">
        <v>2.52</v>
      </c>
      <c r="H44" s="111">
        <f t="shared" si="3"/>
        <v>3.5</v>
      </c>
      <c r="I44" s="283">
        <v>105</v>
      </c>
      <c r="J44" s="111">
        <f t="shared" si="4"/>
        <v>367.5</v>
      </c>
      <c r="K44" s="93"/>
      <c r="L44" s="111"/>
      <c r="M44" s="93"/>
      <c r="N44" s="111"/>
      <c r="O44" s="111"/>
      <c r="P44" s="111"/>
      <c r="Q44" s="111"/>
      <c r="R44" s="111"/>
      <c r="S44" s="93"/>
      <c r="T44" s="111"/>
      <c r="U44" s="111">
        <f t="shared" si="6"/>
        <v>36.75</v>
      </c>
      <c r="V44" s="111">
        <f t="shared" si="5"/>
        <v>404.25</v>
      </c>
      <c r="W44" s="151" t="s">
        <v>465</v>
      </c>
      <c r="X44" s="113">
        <f>H44*13</f>
        <v>45.5</v>
      </c>
      <c r="Y44" s="204"/>
      <c r="Z44" s="201">
        <f t="shared" si="1"/>
        <v>6.3199999999999132</v>
      </c>
      <c r="AA44" s="201">
        <f t="shared" si="2"/>
        <v>17.319999999999915</v>
      </c>
      <c r="AB44" s="486"/>
    </row>
    <row r="45" spans="1:28" s="201" customFormat="1" ht="15.75" customHeight="1" x14ac:dyDescent="0.25">
      <c r="A45" s="157" t="s">
        <v>452</v>
      </c>
      <c r="B45" s="38" t="s">
        <v>467</v>
      </c>
      <c r="C45" s="206">
        <v>145.22999999999999</v>
      </c>
      <c r="D45" s="8">
        <v>143.31</v>
      </c>
      <c r="E45" s="39">
        <v>142.85</v>
      </c>
      <c r="F45" s="111">
        <f t="shared" si="0"/>
        <v>2.3799999999999955</v>
      </c>
      <c r="G45" s="205">
        <v>3.7</v>
      </c>
      <c r="H45" s="111">
        <f t="shared" si="3"/>
        <v>3.11</v>
      </c>
      <c r="I45" s="283">
        <v>56</v>
      </c>
      <c r="J45" s="111">
        <f t="shared" si="4"/>
        <v>174.16</v>
      </c>
      <c r="K45" s="93"/>
      <c r="L45" s="111"/>
      <c r="M45" s="93"/>
      <c r="N45" s="111"/>
      <c r="O45" s="151" t="s">
        <v>467</v>
      </c>
      <c r="P45" s="111">
        <f>10*1.5</f>
        <v>15</v>
      </c>
      <c r="Q45" s="111"/>
      <c r="R45" s="111"/>
      <c r="S45" s="151"/>
      <c r="T45" s="111"/>
      <c r="U45" s="111">
        <f t="shared" si="6"/>
        <v>17.420000000000002</v>
      </c>
      <c r="V45" s="111">
        <f t="shared" si="5"/>
        <v>206.57999999999998</v>
      </c>
      <c r="W45" s="151"/>
      <c r="X45" s="113"/>
      <c r="Y45" s="204"/>
      <c r="Z45" s="201">
        <f t="shared" si="1"/>
        <v>10.119999999999981</v>
      </c>
      <c r="AA45" s="201">
        <f t="shared" si="2"/>
        <v>21.119999999999983</v>
      </c>
      <c r="AB45" s="486"/>
    </row>
    <row r="46" spans="1:28" s="201" customFormat="1" ht="15.75" customHeight="1" x14ac:dyDescent="0.25">
      <c r="A46" s="157" t="s">
        <v>453</v>
      </c>
      <c r="B46" s="38" t="s">
        <v>468</v>
      </c>
      <c r="C46" s="206">
        <v>145.1</v>
      </c>
      <c r="D46" s="8">
        <v>143.36000000000001</v>
      </c>
      <c r="E46" s="39">
        <v>142.91999999999999</v>
      </c>
      <c r="F46" s="111">
        <f t="shared" si="0"/>
        <v>2.1800000000000068</v>
      </c>
      <c r="G46" s="205">
        <v>1.47</v>
      </c>
      <c r="H46" s="111">
        <f t="shared" si="3"/>
        <v>2.59</v>
      </c>
      <c r="I46" s="283">
        <v>44</v>
      </c>
      <c r="J46" s="111">
        <f t="shared" si="4"/>
        <v>113.96</v>
      </c>
      <c r="K46" s="93"/>
      <c r="L46" s="111"/>
      <c r="M46" s="93"/>
      <c r="N46" s="111"/>
      <c r="O46" s="111"/>
      <c r="P46" s="111"/>
      <c r="Q46" s="111"/>
      <c r="R46" s="111"/>
      <c r="S46" s="93"/>
      <c r="T46" s="111"/>
      <c r="U46" s="111">
        <f t="shared" si="6"/>
        <v>11.4</v>
      </c>
      <c r="V46" s="111">
        <f t="shared" si="5"/>
        <v>125.36</v>
      </c>
      <c r="W46" s="151"/>
      <c r="X46" s="113"/>
      <c r="Y46" s="204"/>
      <c r="Z46" s="201">
        <f t="shared" si="1"/>
        <v>9.3200000000000269</v>
      </c>
      <c r="AA46" s="201">
        <f t="shared" si="2"/>
        <v>20.320000000000029</v>
      </c>
      <c r="AB46" s="486"/>
    </row>
    <row r="47" spans="1:28" s="201" customFormat="1" ht="15.75" customHeight="1" x14ac:dyDescent="0.25">
      <c r="A47" s="157" t="s">
        <v>454</v>
      </c>
      <c r="B47" s="38" t="s">
        <v>469</v>
      </c>
      <c r="C47" s="206">
        <v>145.28</v>
      </c>
      <c r="D47" s="8">
        <v>143.6</v>
      </c>
      <c r="E47" s="39">
        <v>142.97999999999999</v>
      </c>
      <c r="F47" s="111">
        <f t="shared" si="0"/>
        <v>2.3000000000000114</v>
      </c>
      <c r="G47" s="205">
        <v>2.95</v>
      </c>
      <c r="H47" s="111">
        <f t="shared" si="3"/>
        <v>2.21</v>
      </c>
      <c r="I47" s="283">
        <v>38</v>
      </c>
      <c r="J47" s="111">
        <f t="shared" si="4"/>
        <v>83.98</v>
      </c>
      <c r="K47" s="93"/>
      <c r="L47" s="111"/>
      <c r="M47" s="93"/>
      <c r="N47" s="111"/>
      <c r="O47" s="111"/>
      <c r="P47" s="111"/>
      <c r="Q47" s="111"/>
      <c r="R47" s="111"/>
      <c r="S47" s="93"/>
      <c r="T47" s="111"/>
      <c r="U47" s="111">
        <f t="shared" si="6"/>
        <v>8.4</v>
      </c>
      <c r="V47" s="111">
        <f t="shared" si="5"/>
        <v>92.38000000000001</v>
      </c>
      <c r="W47" s="151"/>
      <c r="X47" s="113"/>
      <c r="Y47" s="204"/>
      <c r="Z47" s="201">
        <f t="shared" si="1"/>
        <v>9.8000000000000451</v>
      </c>
      <c r="AA47" s="201">
        <f t="shared" si="2"/>
        <v>20.800000000000047</v>
      </c>
      <c r="AB47" s="486"/>
    </row>
    <row r="48" spans="1:28" s="201" customFormat="1" ht="15.75" customHeight="1" x14ac:dyDescent="0.25">
      <c r="A48" s="157" t="s">
        <v>461</v>
      </c>
      <c r="B48" s="38" t="s">
        <v>470</v>
      </c>
      <c r="C48" s="206">
        <v>146.22</v>
      </c>
      <c r="D48" s="8">
        <v>143.5</v>
      </c>
      <c r="E48" s="39">
        <v>143.03</v>
      </c>
      <c r="F48" s="111">
        <f t="shared" si="0"/>
        <v>3.1899999999999977</v>
      </c>
      <c r="G48" s="205">
        <v>4.2300000000000004</v>
      </c>
      <c r="H48" s="111">
        <f t="shared" si="3"/>
        <v>3.59</v>
      </c>
      <c r="I48" s="283">
        <v>37</v>
      </c>
      <c r="J48" s="111">
        <f t="shared" si="4"/>
        <v>132.83000000000001</v>
      </c>
      <c r="K48" s="93" t="s">
        <v>470</v>
      </c>
      <c r="L48" s="111">
        <v>5</v>
      </c>
      <c r="M48" s="93"/>
      <c r="N48" s="111"/>
      <c r="O48" s="111"/>
      <c r="P48" s="111"/>
      <c r="Q48" s="111"/>
      <c r="R48" s="111"/>
      <c r="S48" s="93"/>
      <c r="T48" s="111"/>
      <c r="U48" s="111">
        <f t="shared" si="6"/>
        <v>13.28</v>
      </c>
      <c r="V48" s="111">
        <f t="shared" si="5"/>
        <v>151.11000000000001</v>
      </c>
      <c r="W48" s="151"/>
      <c r="X48" s="113"/>
      <c r="Y48" s="204"/>
      <c r="Z48" s="201">
        <f t="shared" si="1"/>
        <v>13.359999999999991</v>
      </c>
      <c r="AA48" s="201">
        <f t="shared" si="2"/>
        <v>24.359999999999992</v>
      </c>
      <c r="AB48" s="486"/>
    </row>
    <row r="49" spans="1:28" s="201" customFormat="1" ht="15.75" customHeight="1" x14ac:dyDescent="0.25">
      <c r="A49" s="157" t="s">
        <v>462</v>
      </c>
      <c r="B49" s="38" t="s">
        <v>471</v>
      </c>
      <c r="C49" s="206">
        <v>145.25</v>
      </c>
      <c r="D49" s="8">
        <v>143.61000000000001</v>
      </c>
      <c r="E49" s="39">
        <v>143.1</v>
      </c>
      <c r="F49" s="111">
        <f t="shared" si="0"/>
        <v>2.1500000000000057</v>
      </c>
      <c r="G49" s="205">
        <v>2.52</v>
      </c>
      <c r="H49" s="111">
        <f t="shared" si="3"/>
        <v>3.38</v>
      </c>
      <c r="I49" s="283">
        <v>43</v>
      </c>
      <c r="J49" s="111">
        <f t="shared" si="4"/>
        <v>145.34</v>
      </c>
      <c r="K49" s="93"/>
      <c r="L49" s="111"/>
      <c r="M49" s="93"/>
      <c r="N49" s="111"/>
      <c r="O49" s="111"/>
      <c r="P49" s="111"/>
      <c r="Q49" s="111"/>
      <c r="R49" s="111"/>
      <c r="S49" s="93"/>
      <c r="T49" s="111"/>
      <c r="U49" s="111">
        <f t="shared" si="6"/>
        <v>14.53</v>
      </c>
      <c r="V49" s="111">
        <f t="shared" si="5"/>
        <v>159.87</v>
      </c>
      <c r="W49" s="151"/>
      <c r="X49" s="113"/>
      <c r="Y49" s="204"/>
      <c r="Z49" s="201">
        <f t="shared" si="1"/>
        <v>9.2000000000000224</v>
      </c>
      <c r="AA49" s="201">
        <f t="shared" si="2"/>
        <v>20.200000000000024</v>
      </c>
      <c r="AB49" s="486"/>
    </row>
    <row r="50" spans="1:28" s="201" customFormat="1" ht="15.75" customHeight="1" x14ac:dyDescent="0.25">
      <c r="A50" s="157" t="s">
        <v>463</v>
      </c>
      <c r="B50" s="38" t="s">
        <v>472</v>
      </c>
      <c r="C50" s="206">
        <v>146.12</v>
      </c>
      <c r="D50" s="8">
        <v>143.68</v>
      </c>
      <c r="E50" s="39">
        <v>143.26</v>
      </c>
      <c r="F50" s="111">
        <f t="shared" si="0"/>
        <v>2.8600000000000136</v>
      </c>
      <c r="G50" s="205">
        <v>3.72</v>
      </c>
      <c r="H50" s="111">
        <f t="shared" si="3"/>
        <v>3.12</v>
      </c>
      <c r="I50" s="283">
        <v>108</v>
      </c>
      <c r="J50" s="111">
        <f t="shared" si="4"/>
        <v>336.96</v>
      </c>
      <c r="K50" s="93"/>
      <c r="L50" s="111"/>
      <c r="M50" s="93"/>
      <c r="N50" s="111"/>
      <c r="O50" s="111"/>
      <c r="P50" s="111"/>
      <c r="Q50" s="111"/>
      <c r="R50" s="111"/>
      <c r="S50" s="93"/>
      <c r="T50" s="111"/>
      <c r="U50" s="111">
        <f t="shared" si="6"/>
        <v>33.700000000000003</v>
      </c>
      <c r="V50" s="111">
        <f t="shared" si="5"/>
        <v>370.65999999999997</v>
      </c>
      <c r="W50" s="151"/>
      <c r="X50" s="113"/>
      <c r="Y50" s="204"/>
      <c r="Z50" s="201">
        <f t="shared" si="1"/>
        <v>12.040000000000054</v>
      </c>
      <c r="AA50" s="201">
        <f t="shared" si="2"/>
        <v>23.040000000000056</v>
      </c>
      <c r="AB50" s="486"/>
    </row>
    <row r="51" spans="1:28" s="201" customFormat="1" ht="15.75" customHeight="1" x14ac:dyDescent="0.25">
      <c r="A51" s="157" t="s">
        <v>405</v>
      </c>
      <c r="B51" s="38" t="s">
        <v>473</v>
      </c>
      <c r="C51" s="206">
        <v>145.09</v>
      </c>
      <c r="D51" s="8">
        <v>143.85</v>
      </c>
      <c r="E51" s="39">
        <v>143.41</v>
      </c>
      <c r="F51" s="111">
        <f t="shared" si="0"/>
        <v>1.6800000000000068</v>
      </c>
      <c r="G51" s="205">
        <v>1.27</v>
      </c>
      <c r="H51" s="111">
        <f t="shared" si="3"/>
        <v>2.5</v>
      </c>
      <c r="I51" s="283">
        <v>101</v>
      </c>
      <c r="J51" s="111">
        <f t="shared" si="4"/>
        <v>252.5</v>
      </c>
      <c r="K51" s="93"/>
      <c r="L51" s="111"/>
      <c r="M51" s="93"/>
      <c r="N51" s="111"/>
      <c r="O51" s="111"/>
      <c r="P51" s="111"/>
      <c r="Q51" s="111"/>
      <c r="R51" s="111"/>
      <c r="S51" s="93"/>
      <c r="T51" s="111"/>
      <c r="U51" s="111">
        <f t="shared" si="6"/>
        <v>25.25</v>
      </c>
      <c r="V51" s="111">
        <f t="shared" si="5"/>
        <v>277.75</v>
      </c>
      <c r="W51" s="151"/>
      <c r="X51" s="113"/>
      <c r="Y51" s="204"/>
      <c r="Z51" s="201">
        <f t="shared" si="1"/>
        <v>7.3200000000000269</v>
      </c>
      <c r="AA51" s="201">
        <f t="shared" si="2"/>
        <v>18.320000000000029</v>
      </c>
      <c r="AB51" s="486"/>
    </row>
    <row r="52" spans="1:28" s="201" customFormat="1" ht="15.75" customHeight="1" thickBot="1" x14ac:dyDescent="0.3">
      <c r="A52" s="157" t="s">
        <v>464</v>
      </c>
      <c r="B52" s="38" t="s">
        <v>474</v>
      </c>
      <c r="C52" s="206">
        <v>145.86000000000001</v>
      </c>
      <c r="D52" s="8">
        <v>145.22</v>
      </c>
      <c r="E52" s="39">
        <v>144.75</v>
      </c>
      <c r="F52" s="111">
        <f t="shared" si="0"/>
        <v>1.1100000000000136</v>
      </c>
      <c r="G52" s="205">
        <v>2.11</v>
      </c>
      <c r="H52" s="111">
        <f t="shared" si="3"/>
        <v>1.69</v>
      </c>
      <c r="I52" s="283">
        <v>67</v>
      </c>
      <c r="J52" s="111">
        <f t="shared" si="4"/>
        <v>113.23</v>
      </c>
      <c r="K52" s="93"/>
      <c r="L52" s="111"/>
      <c r="M52" s="93"/>
      <c r="N52" s="111"/>
      <c r="O52" s="111"/>
      <c r="P52" s="111"/>
      <c r="Q52" s="111"/>
      <c r="R52" s="111"/>
      <c r="S52" s="93"/>
      <c r="T52" s="111"/>
      <c r="U52" s="111">
        <f t="shared" si="6"/>
        <v>11.32</v>
      </c>
      <c r="V52" s="111">
        <f t="shared" si="5"/>
        <v>124.55000000000001</v>
      </c>
      <c r="W52" s="151"/>
      <c r="X52" s="113"/>
      <c r="Y52" s="204"/>
      <c r="Z52" s="201">
        <f t="shared" si="1"/>
        <v>5.0400000000000542</v>
      </c>
      <c r="AA52" s="201">
        <f t="shared" si="2"/>
        <v>16.040000000000056</v>
      </c>
      <c r="AB52" s="487"/>
    </row>
    <row r="53" spans="1:28" s="201" customFormat="1" ht="15" customHeight="1" thickBot="1" x14ac:dyDescent="0.3">
      <c r="A53" s="474" t="s">
        <v>23</v>
      </c>
      <c r="B53" s="475"/>
      <c r="C53" s="475"/>
      <c r="D53" s="475"/>
      <c r="E53" s="475"/>
      <c r="F53" s="475"/>
      <c r="G53" s="475"/>
      <c r="H53" s="207">
        <f>J53/I53</f>
        <v>4.2576103500761029</v>
      </c>
      <c r="I53" s="207">
        <f>SUM(I13:I52)</f>
        <v>1971</v>
      </c>
      <c r="J53" s="207">
        <f>SUM(J13:J52)</f>
        <v>8391.7499999999982</v>
      </c>
      <c r="K53" s="207"/>
      <c r="L53" s="207">
        <f>SUM(L13:L52)</f>
        <v>24</v>
      </c>
      <c r="M53" s="207"/>
      <c r="N53" s="207">
        <f t="shared" ref="N53:R53" si="7">SUM(N13:N52)</f>
        <v>0</v>
      </c>
      <c r="O53" s="207"/>
      <c r="P53" s="207">
        <f t="shared" si="7"/>
        <v>15</v>
      </c>
      <c r="Q53" s="207"/>
      <c r="R53" s="207">
        <f t="shared" si="7"/>
        <v>2014.1999999999998</v>
      </c>
      <c r="S53" s="207"/>
      <c r="T53" s="207">
        <f>SUM(T13:T52)</f>
        <v>0</v>
      </c>
      <c r="U53" s="207">
        <f>SUM(U13:U52)</f>
        <v>1846.2900000000002</v>
      </c>
      <c r="V53" s="207">
        <f>SUM(V13:V52)</f>
        <v>12291.239999999998</v>
      </c>
      <c r="W53" s="207"/>
      <c r="X53" s="289">
        <f>SUM(X13:X52)</f>
        <v>540.16999999999996</v>
      </c>
      <c r="Y53" s="204"/>
    </row>
    <row r="54" spans="1:28" ht="15.75" customHeight="1" x14ac:dyDescent="0.25">
      <c r="A54" s="451" t="s">
        <v>2</v>
      </c>
      <c r="B54" s="451"/>
      <c r="C54" s="451"/>
      <c r="D54" s="410">
        <v>1</v>
      </c>
      <c r="E54" s="476" t="s">
        <v>385</v>
      </c>
      <c r="F54" s="476"/>
      <c r="G54" s="476"/>
      <c r="H54" s="476"/>
      <c r="I54" s="476"/>
      <c r="J54" s="476"/>
      <c r="K54" s="476"/>
      <c r="L54" s="476"/>
      <c r="M54" s="476"/>
      <c r="N54" s="476"/>
      <c r="O54" s="476"/>
      <c r="P54" s="476"/>
      <c r="Q54" s="476"/>
      <c r="R54" s="476"/>
      <c r="S54" s="476"/>
      <c r="T54" s="476"/>
      <c r="U54" s="476"/>
      <c r="V54" s="476"/>
      <c r="W54" s="476"/>
      <c r="X54" s="476"/>
      <c r="Y54" s="204"/>
    </row>
    <row r="55" spans="1:28" x14ac:dyDescent="0.25">
      <c r="A55" s="231"/>
      <c r="B55" s="410"/>
      <c r="C55" s="410"/>
      <c r="D55" s="410"/>
      <c r="E55" s="360"/>
      <c r="F55" s="360"/>
      <c r="G55" s="360"/>
      <c r="H55" s="360"/>
      <c r="I55" s="360"/>
      <c r="J55" s="360"/>
      <c r="K55" s="360"/>
      <c r="L55" s="360"/>
      <c r="M55" s="360"/>
      <c r="N55" s="360"/>
      <c r="O55" s="360"/>
      <c r="P55" s="360"/>
      <c r="Q55" s="360"/>
      <c r="R55" s="360"/>
      <c r="S55" s="360"/>
      <c r="T55" s="360"/>
      <c r="U55" s="360"/>
      <c r="V55" s="360"/>
      <c r="W55" s="360"/>
      <c r="X55" s="360"/>
      <c r="Y55" s="204"/>
    </row>
    <row r="56" spans="1:28" x14ac:dyDescent="0.25">
      <c r="A56" s="231"/>
      <c r="B56" s="410"/>
      <c r="C56" s="410"/>
      <c r="D56" s="410"/>
      <c r="E56" s="410"/>
      <c r="F56" s="410"/>
      <c r="G56" s="4" t="s">
        <v>215</v>
      </c>
      <c r="H56" s="18"/>
      <c r="I56" s="18"/>
      <c r="J56" s="18" t="s">
        <v>216</v>
      </c>
      <c r="K56" s="410"/>
      <c r="L56" s="410"/>
      <c r="M56" s="410"/>
      <c r="N56" s="410"/>
      <c r="O56" s="410"/>
      <c r="P56" s="410"/>
      <c r="Q56" s="410"/>
      <c r="R56" s="53"/>
      <c r="S56" s="410"/>
      <c r="T56" s="410"/>
      <c r="U56" s="410"/>
      <c r="V56" s="208"/>
      <c r="W56" s="208"/>
      <c r="X56" s="208"/>
      <c r="Y56" s="204"/>
    </row>
    <row r="57" spans="1:28" x14ac:dyDescent="0.25">
      <c r="A57" s="231"/>
      <c r="B57" s="410"/>
      <c r="C57" s="410"/>
      <c r="D57" s="410"/>
      <c r="E57" s="53"/>
      <c r="F57" s="410"/>
      <c r="G57" s="4" t="s">
        <v>215</v>
      </c>
      <c r="H57" s="18"/>
      <c r="I57" s="18"/>
      <c r="J57" s="18" t="s">
        <v>158</v>
      </c>
      <c r="K57" s="410"/>
      <c r="L57" s="410"/>
      <c r="M57" s="410"/>
      <c r="N57" s="410"/>
      <c r="O57" s="410"/>
      <c r="P57" s="410"/>
      <c r="Q57" s="410"/>
      <c r="R57" s="410"/>
      <c r="S57" s="410"/>
      <c r="T57" s="410"/>
      <c r="U57" s="410"/>
      <c r="V57" s="410"/>
      <c r="W57" s="410"/>
      <c r="X57" s="410"/>
      <c r="Y57" s="204"/>
    </row>
    <row r="58" spans="1:28" x14ac:dyDescent="0.25">
      <c r="A58" s="231"/>
      <c r="B58" s="410"/>
      <c r="C58" s="410"/>
      <c r="D58" s="410"/>
      <c r="E58" s="410"/>
      <c r="F58" s="410"/>
      <c r="G58" s="4" t="s">
        <v>4</v>
      </c>
      <c r="H58" s="18"/>
      <c r="I58" s="18"/>
      <c r="J58" s="18" t="s">
        <v>122</v>
      </c>
      <c r="K58" s="410"/>
      <c r="L58" s="410"/>
      <c r="M58" s="410"/>
      <c r="N58" s="201"/>
      <c r="O58" s="410"/>
      <c r="P58" s="410"/>
      <c r="Q58" s="410"/>
      <c r="R58" s="410"/>
      <c r="S58" s="410"/>
      <c r="T58" s="410"/>
      <c r="U58" s="410"/>
      <c r="V58" s="208"/>
      <c r="W58" s="208"/>
      <c r="X58" s="208"/>
      <c r="Y58" s="204"/>
    </row>
    <row r="59" spans="1:28" x14ac:dyDescent="0.25">
      <c r="A59" s="231"/>
      <c r="B59" s="201"/>
      <c r="C59" s="199"/>
      <c r="D59" s="199"/>
      <c r="E59" s="209"/>
      <c r="F59" s="199"/>
      <c r="G59" s="199"/>
      <c r="H59" s="199"/>
      <c r="I59" s="199"/>
      <c r="J59" s="199"/>
      <c r="K59" s="199"/>
      <c r="L59" s="199"/>
      <c r="M59" s="199"/>
      <c r="N59" s="199"/>
      <c r="O59" s="199"/>
      <c r="P59" s="199"/>
      <c r="Q59" s="199"/>
      <c r="R59" s="199"/>
      <c r="S59" s="199"/>
      <c r="T59" s="199"/>
      <c r="U59" s="199"/>
      <c r="V59" s="200"/>
      <c r="W59" s="200"/>
      <c r="X59" s="200"/>
    </row>
    <row r="60" spans="1:28" ht="15.75" customHeight="1" x14ac:dyDescent="0.25">
      <c r="A60" s="231"/>
      <c r="B60" s="201"/>
      <c r="C60" s="199"/>
      <c r="D60" s="199"/>
      <c r="E60" s="209"/>
      <c r="F60" s="199"/>
      <c r="G60" s="199"/>
      <c r="H60" s="199"/>
      <c r="I60" s="210">
        <f>I53+14+9+10</f>
        <v>2004</v>
      </c>
      <c r="J60" s="199"/>
      <c r="K60" s="199"/>
      <c r="L60" s="199"/>
      <c r="M60" s="199"/>
      <c r="N60" s="199"/>
      <c r="O60" s="199"/>
      <c r="P60" s="199"/>
      <c r="Q60" s="199"/>
      <c r="R60" s="199"/>
      <c r="S60" s="199"/>
      <c r="T60" s="199"/>
      <c r="U60" s="209"/>
      <c r="V60" s="200"/>
      <c r="W60" s="200"/>
      <c r="X60" s="200"/>
    </row>
    <row r="61" spans="1:28" x14ac:dyDescent="0.25">
      <c r="A61" s="231"/>
      <c r="B61" s="201"/>
      <c r="C61" s="199"/>
      <c r="D61" s="199"/>
      <c r="E61" s="209"/>
      <c r="F61" s="199"/>
      <c r="G61" s="199"/>
      <c r="H61" s="473"/>
      <c r="I61" s="473"/>
      <c r="J61" s="473"/>
      <c r="K61" s="473"/>
      <c r="L61" s="473"/>
      <c r="M61" s="473"/>
      <c r="N61" s="473"/>
      <c r="O61" s="473"/>
      <c r="P61" s="473"/>
      <c r="Q61" s="473"/>
      <c r="R61" s="473"/>
      <c r="S61" s="473"/>
      <c r="T61" s="473"/>
      <c r="U61" s="473"/>
      <c r="V61" s="473"/>
      <c r="W61" s="473"/>
      <c r="X61" s="473"/>
    </row>
    <row r="62" spans="1:28" x14ac:dyDescent="0.25">
      <c r="A62" s="231"/>
      <c r="B62" s="201"/>
      <c r="C62" s="199"/>
      <c r="D62" s="211"/>
      <c r="E62" s="212"/>
      <c r="F62" s="211"/>
      <c r="G62" s="199"/>
      <c r="H62" s="199"/>
      <c r="I62" s="199"/>
      <c r="J62" s="472"/>
      <c r="K62" s="472"/>
      <c r="L62" s="472"/>
      <c r="M62" s="472"/>
      <c r="N62" s="472"/>
      <c r="O62" s="472"/>
      <c r="P62" s="472"/>
      <c r="Q62" s="472"/>
      <c r="R62" s="472"/>
      <c r="S62" s="472"/>
      <c r="T62" s="472"/>
      <c r="U62" s="472"/>
      <c r="V62" s="472"/>
      <c r="W62" s="472"/>
      <c r="X62" s="472"/>
    </row>
    <row r="63" spans="1:28" x14ac:dyDescent="0.25">
      <c r="A63" s="231"/>
      <c r="C63" s="211"/>
      <c r="D63" s="211"/>
      <c r="E63" s="212"/>
      <c r="F63" s="211"/>
      <c r="G63" s="211"/>
      <c r="H63" s="211"/>
      <c r="I63" s="199"/>
      <c r="J63" s="199"/>
      <c r="K63" s="199"/>
      <c r="L63" s="199">
        <v>80</v>
      </c>
      <c r="M63" s="199"/>
      <c r="N63" s="199"/>
      <c r="O63" s="199"/>
      <c r="P63" s="199"/>
      <c r="Q63" s="199"/>
      <c r="R63" s="199"/>
      <c r="S63" s="199"/>
      <c r="T63" s="199"/>
      <c r="U63" s="199"/>
      <c r="V63" s="201"/>
      <c r="W63" s="201"/>
      <c r="X63" s="201"/>
    </row>
    <row r="64" spans="1:28" x14ac:dyDescent="0.25">
      <c r="A64" s="231"/>
      <c r="C64" s="211"/>
      <c r="D64" s="211"/>
      <c r="E64" s="212"/>
      <c r="F64" s="211"/>
      <c r="G64" s="211"/>
      <c r="H64" s="211"/>
      <c r="I64" s="211"/>
      <c r="J64" s="211" t="s">
        <v>208</v>
      </c>
      <c r="K64" s="211" t="e">
        <f>#REF!</f>
        <v>#REF!</v>
      </c>
      <c r="L64" s="211">
        <v>4</v>
      </c>
      <c r="M64" s="211" t="e">
        <f>K64*L64</f>
        <v>#REF!</v>
      </c>
      <c r="N64" s="211"/>
      <c r="O64" s="211"/>
      <c r="P64" s="211"/>
      <c r="Q64" s="211"/>
      <c r="R64" s="211"/>
      <c r="S64" s="211"/>
      <c r="T64" s="211"/>
      <c r="U64" s="211"/>
    </row>
    <row r="65" spans="1:21" x14ac:dyDescent="0.25">
      <c r="A65" s="231"/>
      <c r="C65" s="211"/>
      <c r="D65" s="211"/>
      <c r="E65" s="212"/>
      <c r="F65" s="211"/>
      <c r="G65" s="211"/>
      <c r="H65" s="211"/>
      <c r="I65" s="211">
        <v>0.8</v>
      </c>
      <c r="J65" s="211" t="s">
        <v>209</v>
      </c>
      <c r="K65" s="211">
        <f>14+12+12+13</f>
        <v>51</v>
      </c>
      <c r="L65" s="211">
        <v>750</v>
      </c>
      <c r="M65" s="211">
        <f>K65*L65</f>
        <v>38250</v>
      </c>
      <c r="N65" s="211"/>
      <c r="O65" s="211"/>
      <c r="P65" s="211"/>
      <c r="Q65" s="211"/>
      <c r="R65" s="211"/>
      <c r="S65" s="211"/>
      <c r="T65" s="211"/>
      <c r="U65" s="211"/>
    </row>
    <row r="66" spans="1:21" x14ac:dyDescent="0.25">
      <c r="A66" s="231"/>
      <c r="C66" s="211"/>
      <c r="D66" s="211"/>
      <c r="E66" s="212"/>
      <c r="G66" s="211"/>
      <c r="H66" s="211"/>
      <c r="I66" s="211">
        <v>0.6</v>
      </c>
      <c r="J66" s="211"/>
      <c r="K66" s="211">
        <f>12+13</f>
        <v>25</v>
      </c>
      <c r="L66" s="211">
        <v>430</v>
      </c>
      <c r="M66" s="211">
        <f>K66*L66</f>
        <v>10750</v>
      </c>
      <c r="N66" s="211"/>
      <c r="O66" s="211"/>
      <c r="P66" s="211"/>
      <c r="Q66" s="211"/>
      <c r="R66" s="211"/>
      <c r="S66" s="211"/>
      <c r="T66" s="211"/>
      <c r="U66" s="211"/>
    </row>
    <row r="67" spans="1:21" x14ac:dyDescent="0.25">
      <c r="A67" s="231"/>
      <c r="C67" s="211"/>
      <c r="G67" s="211"/>
      <c r="H67" s="211"/>
      <c r="I67" s="211"/>
      <c r="J67" s="211" t="s">
        <v>210</v>
      </c>
      <c r="K67" s="211">
        <v>23</v>
      </c>
      <c r="L67" s="211">
        <v>200</v>
      </c>
      <c r="M67" s="211">
        <f>K67*L67</f>
        <v>4600</v>
      </c>
      <c r="N67" s="211"/>
      <c r="O67" s="211"/>
      <c r="P67" s="211"/>
      <c r="Q67" s="211"/>
      <c r="R67" s="211">
        <f>13+12+13+14+12+17+12+12+10586</f>
        <v>10691</v>
      </c>
      <c r="S67" s="211"/>
      <c r="T67" s="211"/>
      <c r="U67" s="211"/>
    </row>
    <row r="68" spans="1:21" x14ac:dyDescent="0.25">
      <c r="A68" s="231"/>
      <c r="I68" s="211"/>
      <c r="J68" s="211"/>
      <c r="K68" s="211"/>
      <c r="L68" s="211"/>
      <c r="M68" s="211" t="e">
        <f>SUM(M64:M67)</f>
        <v>#REF!</v>
      </c>
      <c r="N68" s="211"/>
      <c r="O68" s="211"/>
      <c r="P68" s="211"/>
      <c r="Q68" s="211"/>
      <c r="R68" s="211"/>
      <c r="S68" s="211"/>
      <c r="T68" s="211"/>
      <c r="U68" s="211"/>
    </row>
    <row r="69" spans="1:21" x14ac:dyDescent="0.25">
      <c r="A69" s="231"/>
      <c r="M69" s="196" t="e">
        <f>'[2]pamatrādītāji 2'!#REF!</f>
        <v>#REF!</v>
      </c>
    </row>
    <row r="70" spans="1:21" x14ac:dyDescent="0.25">
      <c r="A70" s="231"/>
      <c r="M70" s="196" t="e">
        <f>SUM(M68:M69)</f>
        <v>#REF!</v>
      </c>
    </row>
  </sheetData>
  <mergeCells count="30">
    <mergeCell ref="AB13:AB18"/>
    <mergeCell ref="AB19:AB24"/>
    <mergeCell ref="AB25:AB33"/>
    <mergeCell ref="AB34:AB52"/>
    <mergeCell ref="A2:X3"/>
    <mergeCell ref="A5:X5"/>
    <mergeCell ref="A8:A10"/>
    <mergeCell ref="B8:B10"/>
    <mergeCell ref="C8:C10"/>
    <mergeCell ref="D8:D10"/>
    <mergeCell ref="E8:E10"/>
    <mergeCell ref="F8:F10"/>
    <mergeCell ref="J8:V8"/>
    <mergeCell ref="W8:X9"/>
    <mergeCell ref="G8:G10"/>
    <mergeCell ref="I8:I10"/>
    <mergeCell ref="H8:H10"/>
    <mergeCell ref="A12:X12"/>
    <mergeCell ref="Y8:Y10"/>
    <mergeCell ref="J9:J10"/>
    <mergeCell ref="K9:L9"/>
    <mergeCell ref="M9:N9"/>
    <mergeCell ref="O9:P9"/>
    <mergeCell ref="Q9:R9"/>
    <mergeCell ref="S9:T9"/>
    <mergeCell ref="J62:X62"/>
    <mergeCell ref="A54:C54"/>
    <mergeCell ref="H61:X61"/>
    <mergeCell ref="A53:G53"/>
    <mergeCell ref="E54:X54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81" fitToHeight="0" orientation="landscape" blackAndWhite="1" r:id="rId1"/>
  <headerFooter>
    <oddHeader>&amp;R&amp;P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6"/>
  <sheetViews>
    <sheetView workbookViewId="0">
      <selection sqref="A1:M17"/>
    </sheetView>
  </sheetViews>
  <sheetFormatPr defaultRowHeight="15.75" x14ac:dyDescent="0.25"/>
  <cols>
    <col min="1" max="1" width="3.140625" style="245" customWidth="1"/>
    <col min="2" max="2" width="14" style="245" customWidth="1"/>
    <col min="3" max="3" width="11.140625" style="245" customWidth="1"/>
    <col min="4" max="4" width="7.85546875" style="245" customWidth="1"/>
    <col min="5" max="5" width="7" style="245" customWidth="1"/>
    <col min="6" max="6" width="6.5703125" style="245" customWidth="1"/>
    <col min="7" max="7" width="9.85546875" style="245" customWidth="1"/>
    <col min="8" max="8" width="16.140625" style="245" customWidth="1"/>
    <col min="9" max="9" width="12.140625" style="245" customWidth="1"/>
    <col min="10" max="10" width="11.85546875" style="245" customWidth="1"/>
    <col min="11" max="11" width="12.140625" style="245" customWidth="1"/>
    <col min="12" max="12" width="10.42578125" style="245" customWidth="1"/>
    <col min="13" max="13" width="21.85546875" style="245" customWidth="1"/>
    <col min="14" max="14" width="10.5703125" style="245" customWidth="1"/>
    <col min="15" max="256" width="9" style="245"/>
    <col min="257" max="257" width="3.140625" style="245" customWidth="1"/>
    <col min="258" max="258" width="14" style="245" customWidth="1"/>
    <col min="259" max="259" width="11.140625" style="245" customWidth="1"/>
    <col min="260" max="260" width="7.85546875" style="245" customWidth="1"/>
    <col min="261" max="261" width="7" style="245" customWidth="1"/>
    <col min="262" max="262" width="6.5703125" style="245" customWidth="1"/>
    <col min="263" max="263" width="9.85546875" style="245" customWidth="1"/>
    <col min="264" max="264" width="16.140625" style="245" customWidth="1"/>
    <col min="265" max="265" width="12.140625" style="245" customWidth="1"/>
    <col min="266" max="266" width="11.85546875" style="245" customWidth="1"/>
    <col min="267" max="267" width="12.140625" style="245" customWidth="1"/>
    <col min="268" max="268" width="10.42578125" style="245" customWidth="1"/>
    <col min="269" max="269" width="21.85546875" style="245" customWidth="1"/>
    <col min="270" max="270" width="10.5703125" style="245" customWidth="1"/>
    <col min="271" max="512" width="9" style="245"/>
    <col min="513" max="513" width="3.140625" style="245" customWidth="1"/>
    <col min="514" max="514" width="14" style="245" customWidth="1"/>
    <col min="515" max="515" width="11.140625" style="245" customWidth="1"/>
    <col min="516" max="516" width="7.85546875" style="245" customWidth="1"/>
    <col min="517" max="517" width="7" style="245" customWidth="1"/>
    <col min="518" max="518" width="6.5703125" style="245" customWidth="1"/>
    <col min="519" max="519" width="9.85546875" style="245" customWidth="1"/>
    <col min="520" max="520" width="16.140625" style="245" customWidth="1"/>
    <col min="521" max="521" width="12.140625" style="245" customWidth="1"/>
    <col min="522" max="522" width="11.85546875" style="245" customWidth="1"/>
    <col min="523" max="523" width="12.140625" style="245" customWidth="1"/>
    <col min="524" max="524" width="10.42578125" style="245" customWidth="1"/>
    <col min="525" max="525" width="21.85546875" style="245" customWidth="1"/>
    <col min="526" max="526" width="10.5703125" style="245" customWidth="1"/>
    <col min="527" max="768" width="9" style="245"/>
    <col min="769" max="769" width="3.140625" style="245" customWidth="1"/>
    <col min="770" max="770" width="14" style="245" customWidth="1"/>
    <col min="771" max="771" width="11.140625" style="245" customWidth="1"/>
    <col min="772" max="772" width="7.85546875" style="245" customWidth="1"/>
    <col min="773" max="773" width="7" style="245" customWidth="1"/>
    <col min="774" max="774" width="6.5703125" style="245" customWidth="1"/>
    <col min="775" max="775" width="9.85546875" style="245" customWidth="1"/>
    <col min="776" max="776" width="16.140625" style="245" customWidth="1"/>
    <col min="777" max="777" width="12.140625" style="245" customWidth="1"/>
    <col min="778" max="778" width="11.85546875" style="245" customWidth="1"/>
    <col min="779" max="779" width="12.140625" style="245" customWidth="1"/>
    <col min="780" max="780" width="10.42578125" style="245" customWidth="1"/>
    <col min="781" max="781" width="21.85546875" style="245" customWidth="1"/>
    <col min="782" max="782" width="10.5703125" style="245" customWidth="1"/>
    <col min="783" max="1024" width="9" style="245"/>
    <col min="1025" max="1025" width="3.140625" style="245" customWidth="1"/>
    <col min="1026" max="1026" width="14" style="245" customWidth="1"/>
    <col min="1027" max="1027" width="11.140625" style="245" customWidth="1"/>
    <col min="1028" max="1028" width="7.85546875" style="245" customWidth="1"/>
    <col min="1029" max="1029" width="7" style="245" customWidth="1"/>
    <col min="1030" max="1030" width="6.5703125" style="245" customWidth="1"/>
    <col min="1031" max="1031" width="9.85546875" style="245" customWidth="1"/>
    <col min="1032" max="1032" width="16.140625" style="245" customWidth="1"/>
    <col min="1033" max="1033" width="12.140625" style="245" customWidth="1"/>
    <col min="1034" max="1034" width="11.85546875" style="245" customWidth="1"/>
    <col min="1035" max="1035" width="12.140625" style="245" customWidth="1"/>
    <col min="1036" max="1036" width="10.42578125" style="245" customWidth="1"/>
    <col min="1037" max="1037" width="21.85546875" style="245" customWidth="1"/>
    <col min="1038" max="1038" width="10.5703125" style="245" customWidth="1"/>
    <col min="1039" max="1280" width="9" style="245"/>
    <col min="1281" max="1281" width="3.140625" style="245" customWidth="1"/>
    <col min="1282" max="1282" width="14" style="245" customWidth="1"/>
    <col min="1283" max="1283" width="11.140625" style="245" customWidth="1"/>
    <col min="1284" max="1284" width="7.85546875" style="245" customWidth="1"/>
    <col min="1285" max="1285" width="7" style="245" customWidth="1"/>
    <col min="1286" max="1286" width="6.5703125" style="245" customWidth="1"/>
    <col min="1287" max="1287" width="9.85546875" style="245" customWidth="1"/>
    <col min="1288" max="1288" width="16.140625" style="245" customWidth="1"/>
    <col min="1289" max="1289" width="12.140625" style="245" customWidth="1"/>
    <col min="1290" max="1290" width="11.85546875" style="245" customWidth="1"/>
    <col min="1291" max="1291" width="12.140625" style="245" customWidth="1"/>
    <col min="1292" max="1292" width="10.42578125" style="245" customWidth="1"/>
    <col min="1293" max="1293" width="21.85546875" style="245" customWidth="1"/>
    <col min="1294" max="1294" width="10.5703125" style="245" customWidth="1"/>
    <col min="1295" max="1536" width="9" style="245"/>
    <col min="1537" max="1537" width="3.140625" style="245" customWidth="1"/>
    <col min="1538" max="1538" width="14" style="245" customWidth="1"/>
    <col min="1539" max="1539" width="11.140625" style="245" customWidth="1"/>
    <col min="1540" max="1540" width="7.85546875" style="245" customWidth="1"/>
    <col min="1541" max="1541" width="7" style="245" customWidth="1"/>
    <col min="1542" max="1542" width="6.5703125" style="245" customWidth="1"/>
    <col min="1543" max="1543" width="9.85546875" style="245" customWidth="1"/>
    <col min="1544" max="1544" width="16.140625" style="245" customWidth="1"/>
    <col min="1545" max="1545" width="12.140625" style="245" customWidth="1"/>
    <col min="1546" max="1546" width="11.85546875" style="245" customWidth="1"/>
    <col min="1547" max="1547" width="12.140625" style="245" customWidth="1"/>
    <col min="1548" max="1548" width="10.42578125" style="245" customWidth="1"/>
    <col min="1549" max="1549" width="21.85546875" style="245" customWidth="1"/>
    <col min="1550" max="1550" width="10.5703125" style="245" customWidth="1"/>
    <col min="1551" max="1792" width="9" style="245"/>
    <col min="1793" max="1793" width="3.140625" style="245" customWidth="1"/>
    <col min="1794" max="1794" width="14" style="245" customWidth="1"/>
    <col min="1795" max="1795" width="11.140625" style="245" customWidth="1"/>
    <col min="1796" max="1796" width="7.85546875" style="245" customWidth="1"/>
    <col min="1797" max="1797" width="7" style="245" customWidth="1"/>
    <col min="1798" max="1798" width="6.5703125" style="245" customWidth="1"/>
    <col min="1799" max="1799" width="9.85546875" style="245" customWidth="1"/>
    <col min="1800" max="1800" width="16.140625" style="245" customWidth="1"/>
    <col min="1801" max="1801" width="12.140625" style="245" customWidth="1"/>
    <col min="1802" max="1802" width="11.85546875" style="245" customWidth="1"/>
    <col min="1803" max="1803" width="12.140625" style="245" customWidth="1"/>
    <col min="1804" max="1804" width="10.42578125" style="245" customWidth="1"/>
    <col min="1805" max="1805" width="21.85546875" style="245" customWidth="1"/>
    <col min="1806" max="1806" width="10.5703125" style="245" customWidth="1"/>
    <col min="1807" max="2048" width="9" style="245"/>
    <col min="2049" max="2049" width="3.140625" style="245" customWidth="1"/>
    <col min="2050" max="2050" width="14" style="245" customWidth="1"/>
    <col min="2051" max="2051" width="11.140625" style="245" customWidth="1"/>
    <col min="2052" max="2052" width="7.85546875" style="245" customWidth="1"/>
    <col min="2053" max="2053" width="7" style="245" customWidth="1"/>
    <col min="2054" max="2054" width="6.5703125" style="245" customWidth="1"/>
    <col min="2055" max="2055" width="9.85546875" style="245" customWidth="1"/>
    <col min="2056" max="2056" width="16.140625" style="245" customWidth="1"/>
    <col min="2057" max="2057" width="12.140625" style="245" customWidth="1"/>
    <col min="2058" max="2058" width="11.85546875" style="245" customWidth="1"/>
    <col min="2059" max="2059" width="12.140625" style="245" customWidth="1"/>
    <col min="2060" max="2060" width="10.42578125" style="245" customWidth="1"/>
    <col min="2061" max="2061" width="21.85546875" style="245" customWidth="1"/>
    <col min="2062" max="2062" width="10.5703125" style="245" customWidth="1"/>
    <col min="2063" max="2304" width="9" style="245"/>
    <col min="2305" max="2305" width="3.140625" style="245" customWidth="1"/>
    <col min="2306" max="2306" width="14" style="245" customWidth="1"/>
    <col min="2307" max="2307" width="11.140625" style="245" customWidth="1"/>
    <col min="2308" max="2308" width="7.85546875" style="245" customWidth="1"/>
    <col min="2309" max="2309" width="7" style="245" customWidth="1"/>
    <col min="2310" max="2310" width="6.5703125" style="245" customWidth="1"/>
    <col min="2311" max="2311" width="9.85546875" style="245" customWidth="1"/>
    <col min="2312" max="2312" width="16.140625" style="245" customWidth="1"/>
    <col min="2313" max="2313" width="12.140625" style="245" customWidth="1"/>
    <col min="2314" max="2314" width="11.85546875" style="245" customWidth="1"/>
    <col min="2315" max="2315" width="12.140625" style="245" customWidth="1"/>
    <col min="2316" max="2316" width="10.42578125" style="245" customWidth="1"/>
    <col min="2317" max="2317" width="21.85546875" style="245" customWidth="1"/>
    <col min="2318" max="2318" width="10.5703125" style="245" customWidth="1"/>
    <col min="2319" max="2560" width="9" style="245"/>
    <col min="2561" max="2561" width="3.140625" style="245" customWidth="1"/>
    <col min="2562" max="2562" width="14" style="245" customWidth="1"/>
    <col min="2563" max="2563" width="11.140625" style="245" customWidth="1"/>
    <col min="2564" max="2564" width="7.85546875" style="245" customWidth="1"/>
    <col min="2565" max="2565" width="7" style="245" customWidth="1"/>
    <col min="2566" max="2566" width="6.5703125" style="245" customWidth="1"/>
    <col min="2567" max="2567" width="9.85546875" style="245" customWidth="1"/>
    <col min="2568" max="2568" width="16.140625" style="245" customWidth="1"/>
    <col min="2569" max="2569" width="12.140625" style="245" customWidth="1"/>
    <col min="2570" max="2570" width="11.85546875" style="245" customWidth="1"/>
    <col min="2571" max="2571" width="12.140625" style="245" customWidth="1"/>
    <col min="2572" max="2572" width="10.42578125" style="245" customWidth="1"/>
    <col min="2573" max="2573" width="21.85546875" style="245" customWidth="1"/>
    <col min="2574" max="2574" width="10.5703125" style="245" customWidth="1"/>
    <col min="2575" max="2816" width="9" style="245"/>
    <col min="2817" max="2817" width="3.140625" style="245" customWidth="1"/>
    <col min="2818" max="2818" width="14" style="245" customWidth="1"/>
    <col min="2819" max="2819" width="11.140625" style="245" customWidth="1"/>
    <col min="2820" max="2820" width="7.85546875" style="245" customWidth="1"/>
    <col min="2821" max="2821" width="7" style="245" customWidth="1"/>
    <col min="2822" max="2822" width="6.5703125" style="245" customWidth="1"/>
    <col min="2823" max="2823" width="9.85546875" style="245" customWidth="1"/>
    <col min="2824" max="2824" width="16.140625" style="245" customWidth="1"/>
    <col min="2825" max="2825" width="12.140625" style="245" customWidth="1"/>
    <col min="2826" max="2826" width="11.85546875" style="245" customWidth="1"/>
    <col min="2827" max="2827" width="12.140625" style="245" customWidth="1"/>
    <col min="2828" max="2828" width="10.42578125" style="245" customWidth="1"/>
    <col min="2829" max="2829" width="21.85546875" style="245" customWidth="1"/>
    <col min="2830" max="2830" width="10.5703125" style="245" customWidth="1"/>
    <col min="2831" max="3072" width="9" style="245"/>
    <col min="3073" max="3073" width="3.140625" style="245" customWidth="1"/>
    <col min="3074" max="3074" width="14" style="245" customWidth="1"/>
    <col min="3075" max="3075" width="11.140625" style="245" customWidth="1"/>
    <col min="3076" max="3076" width="7.85546875" style="245" customWidth="1"/>
    <col min="3077" max="3077" width="7" style="245" customWidth="1"/>
    <col min="3078" max="3078" width="6.5703125" style="245" customWidth="1"/>
    <col min="3079" max="3079" width="9.85546875" style="245" customWidth="1"/>
    <col min="3080" max="3080" width="16.140625" style="245" customWidth="1"/>
    <col min="3081" max="3081" width="12.140625" style="245" customWidth="1"/>
    <col min="3082" max="3082" width="11.85546875" style="245" customWidth="1"/>
    <col min="3083" max="3083" width="12.140625" style="245" customWidth="1"/>
    <col min="3084" max="3084" width="10.42578125" style="245" customWidth="1"/>
    <col min="3085" max="3085" width="21.85546875" style="245" customWidth="1"/>
    <col min="3086" max="3086" width="10.5703125" style="245" customWidth="1"/>
    <col min="3087" max="3328" width="9" style="245"/>
    <col min="3329" max="3329" width="3.140625" style="245" customWidth="1"/>
    <col min="3330" max="3330" width="14" style="245" customWidth="1"/>
    <col min="3331" max="3331" width="11.140625" style="245" customWidth="1"/>
    <col min="3332" max="3332" width="7.85546875" style="245" customWidth="1"/>
    <col min="3333" max="3333" width="7" style="245" customWidth="1"/>
    <col min="3334" max="3334" width="6.5703125" style="245" customWidth="1"/>
    <col min="3335" max="3335" width="9.85546875" style="245" customWidth="1"/>
    <col min="3336" max="3336" width="16.140625" style="245" customWidth="1"/>
    <col min="3337" max="3337" width="12.140625" style="245" customWidth="1"/>
    <col min="3338" max="3338" width="11.85546875" style="245" customWidth="1"/>
    <col min="3339" max="3339" width="12.140625" style="245" customWidth="1"/>
    <col min="3340" max="3340" width="10.42578125" style="245" customWidth="1"/>
    <col min="3341" max="3341" width="21.85546875" style="245" customWidth="1"/>
    <col min="3342" max="3342" width="10.5703125" style="245" customWidth="1"/>
    <col min="3343" max="3584" width="9" style="245"/>
    <col min="3585" max="3585" width="3.140625" style="245" customWidth="1"/>
    <col min="3586" max="3586" width="14" style="245" customWidth="1"/>
    <col min="3587" max="3587" width="11.140625" style="245" customWidth="1"/>
    <col min="3588" max="3588" width="7.85546875" style="245" customWidth="1"/>
    <col min="3589" max="3589" width="7" style="245" customWidth="1"/>
    <col min="3590" max="3590" width="6.5703125" style="245" customWidth="1"/>
    <col min="3591" max="3591" width="9.85546875" style="245" customWidth="1"/>
    <col min="3592" max="3592" width="16.140625" style="245" customWidth="1"/>
    <col min="3593" max="3593" width="12.140625" style="245" customWidth="1"/>
    <col min="3594" max="3594" width="11.85546875" style="245" customWidth="1"/>
    <col min="3595" max="3595" width="12.140625" style="245" customWidth="1"/>
    <col min="3596" max="3596" width="10.42578125" style="245" customWidth="1"/>
    <col min="3597" max="3597" width="21.85546875" style="245" customWidth="1"/>
    <col min="3598" max="3598" width="10.5703125" style="245" customWidth="1"/>
    <col min="3599" max="3840" width="9" style="245"/>
    <col min="3841" max="3841" width="3.140625" style="245" customWidth="1"/>
    <col min="3842" max="3842" width="14" style="245" customWidth="1"/>
    <col min="3843" max="3843" width="11.140625" style="245" customWidth="1"/>
    <col min="3844" max="3844" width="7.85546875" style="245" customWidth="1"/>
    <col min="3845" max="3845" width="7" style="245" customWidth="1"/>
    <col min="3846" max="3846" width="6.5703125" style="245" customWidth="1"/>
    <col min="3847" max="3847" width="9.85546875" style="245" customWidth="1"/>
    <col min="3848" max="3848" width="16.140625" style="245" customWidth="1"/>
    <col min="3849" max="3849" width="12.140625" style="245" customWidth="1"/>
    <col min="3850" max="3850" width="11.85546875" style="245" customWidth="1"/>
    <col min="3851" max="3851" width="12.140625" style="245" customWidth="1"/>
    <col min="3852" max="3852" width="10.42578125" style="245" customWidth="1"/>
    <col min="3853" max="3853" width="21.85546875" style="245" customWidth="1"/>
    <col min="3854" max="3854" width="10.5703125" style="245" customWidth="1"/>
    <col min="3855" max="4096" width="9" style="245"/>
    <col min="4097" max="4097" width="3.140625" style="245" customWidth="1"/>
    <col min="4098" max="4098" width="14" style="245" customWidth="1"/>
    <col min="4099" max="4099" width="11.140625" style="245" customWidth="1"/>
    <col min="4100" max="4100" width="7.85546875" style="245" customWidth="1"/>
    <col min="4101" max="4101" width="7" style="245" customWidth="1"/>
    <col min="4102" max="4102" width="6.5703125" style="245" customWidth="1"/>
    <col min="4103" max="4103" width="9.85546875" style="245" customWidth="1"/>
    <col min="4104" max="4104" width="16.140625" style="245" customWidth="1"/>
    <col min="4105" max="4105" width="12.140625" style="245" customWidth="1"/>
    <col min="4106" max="4106" width="11.85546875" style="245" customWidth="1"/>
    <col min="4107" max="4107" width="12.140625" style="245" customWidth="1"/>
    <col min="4108" max="4108" width="10.42578125" style="245" customWidth="1"/>
    <col min="4109" max="4109" width="21.85546875" style="245" customWidth="1"/>
    <col min="4110" max="4110" width="10.5703125" style="245" customWidth="1"/>
    <col min="4111" max="4352" width="9" style="245"/>
    <col min="4353" max="4353" width="3.140625" style="245" customWidth="1"/>
    <col min="4354" max="4354" width="14" style="245" customWidth="1"/>
    <col min="4355" max="4355" width="11.140625" style="245" customWidth="1"/>
    <col min="4356" max="4356" width="7.85546875" style="245" customWidth="1"/>
    <col min="4357" max="4357" width="7" style="245" customWidth="1"/>
    <col min="4358" max="4358" width="6.5703125" style="245" customWidth="1"/>
    <col min="4359" max="4359" width="9.85546875" style="245" customWidth="1"/>
    <col min="4360" max="4360" width="16.140625" style="245" customWidth="1"/>
    <col min="4361" max="4361" width="12.140625" style="245" customWidth="1"/>
    <col min="4362" max="4362" width="11.85546875" style="245" customWidth="1"/>
    <col min="4363" max="4363" width="12.140625" style="245" customWidth="1"/>
    <col min="4364" max="4364" width="10.42578125" style="245" customWidth="1"/>
    <col min="4365" max="4365" width="21.85546875" style="245" customWidth="1"/>
    <col min="4366" max="4366" width="10.5703125" style="245" customWidth="1"/>
    <col min="4367" max="4608" width="9" style="245"/>
    <col min="4609" max="4609" width="3.140625" style="245" customWidth="1"/>
    <col min="4610" max="4610" width="14" style="245" customWidth="1"/>
    <col min="4611" max="4611" width="11.140625" style="245" customWidth="1"/>
    <col min="4612" max="4612" width="7.85546875" style="245" customWidth="1"/>
    <col min="4613" max="4613" width="7" style="245" customWidth="1"/>
    <col min="4614" max="4614" width="6.5703125" style="245" customWidth="1"/>
    <col min="4615" max="4615" width="9.85546875" style="245" customWidth="1"/>
    <col min="4616" max="4616" width="16.140625" style="245" customWidth="1"/>
    <col min="4617" max="4617" width="12.140625" style="245" customWidth="1"/>
    <col min="4618" max="4618" width="11.85546875" style="245" customWidth="1"/>
    <col min="4619" max="4619" width="12.140625" style="245" customWidth="1"/>
    <col min="4620" max="4620" width="10.42578125" style="245" customWidth="1"/>
    <col min="4621" max="4621" width="21.85546875" style="245" customWidth="1"/>
    <col min="4622" max="4622" width="10.5703125" style="245" customWidth="1"/>
    <col min="4623" max="4864" width="9" style="245"/>
    <col min="4865" max="4865" width="3.140625" style="245" customWidth="1"/>
    <col min="4866" max="4866" width="14" style="245" customWidth="1"/>
    <col min="4867" max="4867" width="11.140625" style="245" customWidth="1"/>
    <col min="4868" max="4868" width="7.85546875" style="245" customWidth="1"/>
    <col min="4869" max="4869" width="7" style="245" customWidth="1"/>
    <col min="4870" max="4870" width="6.5703125" style="245" customWidth="1"/>
    <col min="4871" max="4871" width="9.85546875" style="245" customWidth="1"/>
    <col min="4872" max="4872" width="16.140625" style="245" customWidth="1"/>
    <col min="4873" max="4873" width="12.140625" style="245" customWidth="1"/>
    <col min="4874" max="4874" width="11.85546875" style="245" customWidth="1"/>
    <col min="4875" max="4875" width="12.140625" style="245" customWidth="1"/>
    <col min="4876" max="4876" width="10.42578125" style="245" customWidth="1"/>
    <col min="4877" max="4877" width="21.85546875" style="245" customWidth="1"/>
    <col min="4878" max="4878" width="10.5703125" style="245" customWidth="1"/>
    <col min="4879" max="5120" width="9" style="245"/>
    <col min="5121" max="5121" width="3.140625" style="245" customWidth="1"/>
    <col min="5122" max="5122" width="14" style="245" customWidth="1"/>
    <col min="5123" max="5123" width="11.140625" style="245" customWidth="1"/>
    <col min="5124" max="5124" width="7.85546875" style="245" customWidth="1"/>
    <col min="5125" max="5125" width="7" style="245" customWidth="1"/>
    <col min="5126" max="5126" width="6.5703125" style="245" customWidth="1"/>
    <col min="5127" max="5127" width="9.85546875" style="245" customWidth="1"/>
    <col min="5128" max="5128" width="16.140625" style="245" customWidth="1"/>
    <col min="5129" max="5129" width="12.140625" style="245" customWidth="1"/>
    <col min="5130" max="5130" width="11.85546875" style="245" customWidth="1"/>
    <col min="5131" max="5131" width="12.140625" style="245" customWidth="1"/>
    <col min="5132" max="5132" width="10.42578125" style="245" customWidth="1"/>
    <col min="5133" max="5133" width="21.85546875" style="245" customWidth="1"/>
    <col min="5134" max="5134" width="10.5703125" style="245" customWidth="1"/>
    <col min="5135" max="5376" width="9" style="245"/>
    <col min="5377" max="5377" width="3.140625" style="245" customWidth="1"/>
    <col min="5378" max="5378" width="14" style="245" customWidth="1"/>
    <col min="5379" max="5379" width="11.140625" style="245" customWidth="1"/>
    <col min="5380" max="5380" width="7.85546875" style="245" customWidth="1"/>
    <col min="5381" max="5381" width="7" style="245" customWidth="1"/>
    <col min="5382" max="5382" width="6.5703125" style="245" customWidth="1"/>
    <col min="5383" max="5383" width="9.85546875" style="245" customWidth="1"/>
    <col min="5384" max="5384" width="16.140625" style="245" customWidth="1"/>
    <col min="5385" max="5385" width="12.140625" style="245" customWidth="1"/>
    <col min="5386" max="5386" width="11.85546875" style="245" customWidth="1"/>
    <col min="5387" max="5387" width="12.140625" style="245" customWidth="1"/>
    <col min="5388" max="5388" width="10.42578125" style="245" customWidth="1"/>
    <col min="5389" max="5389" width="21.85546875" style="245" customWidth="1"/>
    <col min="5390" max="5390" width="10.5703125" style="245" customWidth="1"/>
    <col min="5391" max="5632" width="9" style="245"/>
    <col min="5633" max="5633" width="3.140625" style="245" customWidth="1"/>
    <col min="5634" max="5634" width="14" style="245" customWidth="1"/>
    <col min="5635" max="5635" width="11.140625" style="245" customWidth="1"/>
    <col min="5636" max="5636" width="7.85546875" style="245" customWidth="1"/>
    <col min="5637" max="5637" width="7" style="245" customWidth="1"/>
    <col min="5638" max="5638" width="6.5703125" style="245" customWidth="1"/>
    <col min="5639" max="5639" width="9.85546875" style="245" customWidth="1"/>
    <col min="5640" max="5640" width="16.140625" style="245" customWidth="1"/>
    <col min="5641" max="5641" width="12.140625" style="245" customWidth="1"/>
    <col min="5642" max="5642" width="11.85546875" style="245" customWidth="1"/>
    <col min="5643" max="5643" width="12.140625" style="245" customWidth="1"/>
    <col min="5644" max="5644" width="10.42578125" style="245" customWidth="1"/>
    <col min="5645" max="5645" width="21.85546875" style="245" customWidth="1"/>
    <col min="5646" max="5646" width="10.5703125" style="245" customWidth="1"/>
    <col min="5647" max="5888" width="9" style="245"/>
    <col min="5889" max="5889" width="3.140625" style="245" customWidth="1"/>
    <col min="5890" max="5890" width="14" style="245" customWidth="1"/>
    <col min="5891" max="5891" width="11.140625" style="245" customWidth="1"/>
    <col min="5892" max="5892" width="7.85546875" style="245" customWidth="1"/>
    <col min="5893" max="5893" width="7" style="245" customWidth="1"/>
    <col min="5894" max="5894" width="6.5703125" style="245" customWidth="1"/>
    <col min="5895" max="5895" width="9.85546875" style="245" customWidth="1"/>
    <col min="5896" max="5896" width="16.140625" style="245" customWidth="1"/>
    <col min="5897" max="5897" width="12.140625" style="245" customWidth="1"/>
    <col min="5898" max="5898" width="11.85546875" style="245" customWidth="1"/>
    <col min="5899" max="5899" width="12.140625" style="245" customWidth="1"/>
    <col min="5900" max="5900" width="10.42578125" style="245" customWidth="1"/>
    <col min="5901" max="5901" width="21.85546875" style="245" customWidth="1"/>
    <col min="5902" max="5902" width="10.5703125" style="245" customWidth="1"/>
    <col min="5903" max="6144" width="9" style="245"/>
    <col min="6145" max="6145" width="3.140625" style="245" customWidth="1"/>
    <col min="6146" max="6146" width="14" style="245" customWidth="1"/>
    <col min="6147" max="6147" width="11.140625" style="245" customWidth="1"/>
    <col min="6148" max="6148" width="7.85546875" style="245" customWidth="1"/>
    <col min="6149" max="6149" width="7" style="245" customWidth="1"/>
    <col min="6150" max="6150" width="6.5703125" style="245" customWidth="1"/>
    <col min="6151" max="6151" width="9.85546875" style="245" customWidth="1"/>
    <col min="6152" max="6152" width="16.140625" style="245" customWidth="1"/>
    <col min="6153" max="6153" width="12.140625" style="245" customWidth="1"/>
    <col min="6154" max="6154" width="11.85546875" style="245" customWidth="1"/>
    <col min="6155" max="6155" width="12.140625" style="245" customWidth="1"/>
    <col min="6156" max="6156" width="10.42578125" style="245" customWidth="1"/>
    <col min="6157" max="6157" width="21.85546875" style="245" customWidth="1"/>
    <col min="6158" max="6158" width="10.5703125" style="245" customWidth="1"/>
    <col min="6159" max="6400" width="9" style="245"/>
    <col min="6401" max="6401" width="3.140625" style="245" customWidth="1"/>
    <col min="6402" max="6402" width="14" style="245" customWidth="1"/>
    <col min="6403" max="6403" width="11.140625" style="245" customWidth="1"/>
    <col min="6404" max="6404" width="7.85546875" style="245" customWidth="1"/>
    <col min="6405" max="6405" width="7" style="245" customWidth="1"/>
    <col min="6406" max="6406" width="6.5703125" style="245" customWidth="1"/>
    <col min="6407" max="6407" width="9.85546875" style="245" customWidth="1"/>
    <col min="6408" max="6408" width="16.140625" style="245" customWidth="1"/>
    <col min="6409" max="6409" width="12.140625" style="245" customWidth="1"/>
    <col min="6410" max="6410" width="11.85546875" style="245" customWidth="1"/>
    <col min="6411" max="6411" width="12.140625" style="245" customWidth="1"/>
    <col min="6412" max="6412" width="10.42578125" style="245" customWidth="1"/>
    <col min="6413" max="6413" width="21.85546875" style="245" customWidth="1"/>
    <col min="6414" max="6414" width="10.5703125" style="245" customWidth="1"/>
    <col min="6415" max="6656" width="9" style="245"/>
    <col min="6657" max="6657" width="3.140625" style="245" customWidth="1"/>
    <col min="6658" max="6658" width="14" style="245" customWidth="1"/>
    <col min="6659" max="6659" width="11.140625" style="245" customWidth="1"/>
    <col min="6660" max="6660" width="7.85546875" style="245" customWidth="1"/>
    <col min="6661" max="6661" width="7" style="245" customWidth="1"/>
    <col min="6662" max="6662" width="6.5703125" style="245" customWidth="1"/>
    <col min="6663" max="6663" width="9.85546875" style="245" customWidth="1"/>
    <col min="6664" max="6664" width="16.140625" style="245" customWidth="1"/>
    <col min="6665" max="6665" width="12.140625" style="245" customWidth="1"/>
    <col min="6666" max="6666" width="11.85546875" style="245" customWidth="1"/>
    <col min="6667" max="6667" width="12.140625" style="245" customWidth="1"/>
    <col min="6668" max="6668" width="10.42578125" style="245" customWidth="1"/>
    <col min="6669" max="6669" width="21.85546875" style="245" customWidth="1"/>
    <col min="6670" max="6670" width="10.5703125" style="245" customWidth="1"/>
    <col min="6671" max="6912" width="9" style="245"/>
    <col min="6913" max="6913" width="3.140625" style="245" customWidth="1"/>
    <col min="6914" max="6914" width="14" style="245" customWidth="1"/>
    <col min="6915" max="6915" width="11.140625" style="245" customWidth="1"/>
    <col min="6916" max="6916" width="7.85546875" style="245" customWidth="1"/>
    <col min="6917" max="6917" width="7" style="245" customWidth="1"/>
    <col min="6918" max="6918" width="6.5703125" style="245" customWidth="1"/>
    <col min="6919" max="6919" width="9.85546875" style="245" customWidth="1"/>
    <col min="6920" max="6920" width="16.140625" style="245" customWidth="1"/>
    <col min="6921" max="6921" width="12.140625" style="245" customWidth="1"/>
    <col min="6922" max="6922" width="11.85546875" style="245" customWidth="1"/>
    <col min="6923" max="6923" width="12.140625" style="245" customWidth="1"/>
    <col min="6924" max="6924" width="10.42578125" style="245" customWidth="1"/>
    <col min="6925" max="6925" width="21.85546875" style="245" customWidth="1"/>
    <col min="6926" max="6926" width="10.5703125" style="245" customWidth="1"/>
    <col min="6927" max="7168" width="9" style="245"/>
    <col min="7169" max="7169" width="3.140625" style="245" customWidth="1"/>
    <col min="7170" max="7170" width="14" style="245" customWidth="1"/>
    <col min="7171" max="7171" width="11.140625" style="245" customWidth="1"/>
    <col min="7172" max="7172" width="7.85546875" style="245" customWidth="1"/>
    <col min="7173" max="7173" width="7" style="245" customWidth="1"/>
    <col min="7174" max="7174" width="6.5703125" style="245" customWidth="1"/>
    <col min="7175" max="7175" width="9.85546875" style="245" customWidth="1"/>
    <col min="7176" max="7176" width="16.140625" style="245" customWidth="1"/>
    <col min="7177" max="7177" width="12.140625" style="245" customWidth="1"/>
    <col min="7178" max="7178" width="11.85546875" style="245" customWidth="1"/>
    <col min="7179" max="7179" width="12.140625" style="245" customWidth="1"/>
    <col min="7180" max="7180" width="10.42578125" style="245" customWidth="1"/>
    <col min="7181" max="7181" width="21.85546875" style="245" customWidth="1"/>
    <col min="7182" max="7182" width="10.5703125" style="245" customWidth="1"/>
    <col min="7183" max="7424" width="9" style="245"/>
    <col min="7425" max="7425" width="3.140625" style="245" customWidth="1"/>
    <col min="7426" max="7426" width="14" style="245" customWidth="1"/>
    <col min="7427" max="7427" width="11.140625" style="245" customWidth="1"/>
    <col min="7428" max="7428" width="7.85546875" style="245" customWidth="1"/>
    <col min="7429" max="7429" width="7" style="245" customWidth="1"/>
    <col min="7430" max="7430" width="6.5703125" style="245" customWidth="1"/>
    <col min="7431" max="7431" width="9.85546875" style="245" customWidth="1"/>
    <col min="7432" max="7432" width="16.140625" style="245" customWidth="1"/>
    <col min="7433" max="7433" width="12.140625" style="245" customWidth="1"/>
    <col min="7434" max="7434" width="11.85546875" style="245" customWidth="1"/>
    <col min="7435" max="7435" width="12.140625" style="245" customWidth="1"/>
    <col min="7436" max="7436" width="10.42578125" style="245" customWidth="1"/>
    <col min="7437" max="7437" width="21.85546875" style="245" customWidth="1"/>
    <col min="7438" max="7438" width="10.5703125" style="245" customWidth="1"/>
    <col min="7439" max="7680" width="9" style="245"/>
    <col min="7681" max="7681" width="3.140625" style="245" customWidth="1"/>
    <col min="7682" max="7682" width="14" style="245" customWidth="1"/>
    <col min="7683" max="7683" width="11.140625" style="245" customWidth="1"/>
    <col min="7684" max="7684" width="7.85546875" style="245" customWidth="1"/>
    <col min="7685" max="7685" width="7" style="245" customWidth="1"/>
    <col min="7686" max="7686" width="6.5703125" style="245" customWidth="1"/>
    <col min="7687" max="7687" width="9.85546875" style="245" customWidth="1"/>
    <col min="7688" max="7688" width="16.140625" style="245" customWidth="1"/>
    <col min="7689" max="7689" width="12.140625" style="245" customWidth="1"/>
    <col min="7690" max="7690" width="11.85546875" style="245" customWidth="1"/>
    <col min="7691" max="7691" width="12.140625" style="245" customWidth="1"/>
    <col min="7692" max="7692" width="10.42578125" style="245" customWidth="1"/>
    <col min="7693" max="7693" width="21.85546875" style="245" customWidth="1"/>
    <col min="7694" max="7694" width="10.5703125" style="245" customWidth="1"/>
    <col min="7695" max="7936" width="9" style="245"/>
    <col min="7937" max="7937" width="3.140625" style="245" customWidth="1"/>
    <col min="7938" max="7938" width="14" style="245" customWidth="1"/>
    <col min="7939" max="7939" width="11.140625" style="245" customWidth="1"/>
    <col min="7940" max="7940" width="7.85546875" style="245" customWidth="1"/>
    <col min="7941" max="7941" width="7" style="245" customWidth="1"/>
    <col min="7942" max="7942" width="6.5703125" style="245" customWidth="1"/>
    <col min="7943" max="7943" width="9.85546875" style="245" customWidth="1"/>
    <col min="7944" max="7944" width="16.140625" style="245" customWidth="1"/>
    <col min="7945" max="7945" width="12.140625" style="245" customWidth="1"/>
    <col min="7946" max="7946" width="11.85546875" style="245" customWidth="1"/>
    <col min="7947" max="7947" width="12.140625" style="245" customWidth="1"/>
    <col min="7948" max="7948" width="10.42578125" style="245" customWidth="1"/>
    <col min="7949" max="7949" width="21.85546875" style="245" customWidth="1"/>
    <col min="7950" max="7950" width="10.5703125" style="245" customWidth="1"/>
    <col min="7951" max="8192" width="9" style="245"/>
    <col min="8193" max="8193" width="3.140625" style="245" customWidth="1"/>
    <col min="8194" max="8194" width="14" style="245" customWidth="1"/>
    <col min="8195" max="8195" width="11.140625" style="245" customWidth="1"/>
    <col min="8196" max="8196" width="7.85546875" style="245" customWidth="1"/>
    <col min="8197" max="8197" width="7" style="245" customWidth="1"/>
    <col min="8198" max="8198" width="6.5703125" style="245" customWidth="1"/>
    <col min="8199" max="8199" width="9.85546875" style="245" customWidth="1"/>
    <col min="8200" max="8200" width="16.140625" style="245" customWidth="1"/>
    <col min="8201" max="8201" width="12.140625" style="245" customWidth="1"/>
    <col min="8202" max="8202" width="11.85546875" style="245" customWidth="1"/>
    <col min="8203" max="8203" width="12.140625" style="245" customWidth="1"/>
    <col min="8204" max="8204" width="10.42578125" style="245" customWidth="1"/>
    <col min="8205" max="8205" width="21.85546875" style="245" customWidth="1"/>
    <col min="8206" max="8206" width="10.5703125" style="245" customWidth="1"/>
    <col min="8207" max="8448" width="9" style="245"/>
    <col min="8449" max="8449" width="3.140625" style="245" customWidth="1"/>
    <col min="8450" max="8450" width="14" style="245" customWidth="1"/>
    <col min="8451" max="8451" width="11.140625" style="245" customWidth="1"/>
    <col min="8452" max="8452" width="7.85546875" style="245" customWidth="1"/>
    <col min="8453" max="8453" width="7" style="245" customWidth="1"/>
    <col min="8454" max="8454" width="6.5703125" style="245" customWidth="1"/>
    <col min="8455" max="8455" width="9.85546875" style="245" customWidth="1"/>
    <col min="8456" max="8456" width="16.140625" style="245" customWidth="1"/>
    <col min="8457" max="8457" width="12.140625" style="245" customWidth="1"/>
    <col min="8458" max="8458" width="11.85546875" style="245" customWidth="1"/>
    <col min="8459" max="8459" width="12.140625" style="245" customWidth="1"/>
    <col min="8460" max="8460" width="10.42578125" style="245" customWidth="1"/>
    <col min="8461" max="8461" width="21.85546875" style="245" customWidth="1"/>
    <col min="8462" max="8462" width="10.5703125" style="245" customWidth="1"/>
    <col min="8463" max="8704" width="9" style="245"/>
    <col min="8705" max="8705" width="3.140625" style="245" customWidth="1"/>
    <col min="8706" max="8706" width="14" style="245" customWidth="1"/>
    <col min="8707" max="8707" width="11.140625" style="245" customWidth="1"/>
    <col min="8708" max="8708" width="7.85546875" style="245" customWidth="1"/>
    <col min="8709" max="8709" width="7" style="245" customWidth="1"/>
    <col min="8710" max="8710" width="6.5703125" style="245" customWidth="1"/>
    <col min="8711" max="8711" width="9.85546875" style="245" customWidth="1"/>
    <col min="8712" max="8712" width="16.140625" style="245" customWidth="1"/>
    <col min="8713" max="8713" width="12.140625" style="245" customWidth="1"/>
    <col min="8714" max="8714" width="11.85546875" style="245" customWidth="1"/>
    <col min="8715" max="8715" width="12.140625" style="245" customWidth="1"/>
    <col min="8716" max="8716" width="10.42578125" style="245" customWidth="1"/>
    <col min="8717" max="8717" width="21.85546875" style="245" customWidth="1"/>
    <col min="8718" max="8718" width="10.5703125" style="245" customWidth="1"/>
    <col min="8719" max="8960" width="9" style="245"/>
    <col min="8961" max="8961" width="3.140625" style="245" customWidth="1"/>
    <col min="8962" max="8962" width="14" style="245" customWidth="1"/>
    <col min="8963" max="8963" width="11.140625" style="245" customWidth="1"/>
    <col min="8964" max="8964" width="7.85546875" style="245" customWidth="1"/>
    <col min="8965" max="8965" width="7" style="245" customWidth="1"/>
    <col min="8966" max="8966" width="6.5703125" style="245" customWidth="1"/>
    <col min="8967" max="8967" width="9.85546875" style="245" customWidth="1"/>
    <col min="8968" max="8968" width="16.140625" style="245" customWidth="1"/>
    <col min="8969" max="8969" width="12.140625" style="245" customWidth="1"/>
    <col min="8970" max="8970" width="11.85546875" style="245" customWidth="1"/>
    <col min="8971" max="8971" width="12.140625" style="245" customWidth="1"/>
    <col min="8972" max="8972" width="10.42578125" style="245" customWidth="1"/>
    <col min="8973" max="8973" width="21.85546875" style="245" customWidth="1"/>
    <col min="8974" max="8974" width="10.5703125" style="245" customWidth="1"/>
    <col min="8975" max="9216" width="9" style="245"/>
    <col min="9217" max="9217" width="3.140625" style="245" customWidth="1"/>
    <col min="9218" max="9218" width="14" style="245" customWidth="1"/>
    <col min="9219" max="9219" width="11.140625" style="245" customWidth="1"/>
    <col min="9220" max="9220" width="7.85546875" style="245" customWidth="1"/>
    <col min="9221" max="9221" width="7" style="245" customWidth="1"/>
    <col min="9222" max="9222" width="6.5703125" style="245" customWidth="1"/>
    <col min="9223" max="9223" width="9.85546875" style="245" customWidth="1"/>
    <col min="9224" max="9224" width="16.140625" style="245" customWidth="1"/>
    <col min="9225" max="9225" width="12.140625" style="245" customWidth="1"/>
    <col min="9226" max="9226" width="11.85546875" style="245" customWidth="1"/>
    <col min="9227" max="9227" width="12.140625" style="245" customWidth="1"/>
    <col min="9228" max="9228" width="10.42578125" style="245" customWidth="1"/>
    <col min="9229" max="9229" width="21.85546875" style="245" customWidth="1"/>
    <col min="9230" max="9230" width="10.5703125" style="245" customWidth="1"/>
    <col min="9231" max="9472" width="9" style="245"/>
    <col min="9473" max="9473" width="3.140625" style="245" customWidth="1"/>
    <col min="9474" max="9474" width="14" style="245" customWidth="1"/>
    <col min="9475" max="9475" width="11.140625" style="245" customWidth="1"/>
    <col min="9476" max="9476" width="7.85546875" style="245" customWidth="1"/>
    <col min="9477" max="9477" width="7" style="245" customWidth="1"/>
    <col min="9478" max="9478" width="6.5703125" style="245" customWidth="1"/>
    <col min="9479" max="9479" width="9.85546875" style="245" customWidth="1"/>
    <col min="9480" max="9480" width="16.140625" style="245" customWidth="1"/>
    <col min="9481" max="9481" width="12.140625" style="245" customWidth="1"/>
    <col min="9482" max="9482" width="11.85546875" style="245" customWidth="1"/>
    <col min="9483" max="9483" width="12.140625" style="245" customWidth="1"/>
    <col min="9484" max="9484" width="10.42578125" style="245" customWidth="1"/>
    <col min="9485" max="9485" width="21.85546875" style="245" customWidth="1"/>
    <col min="9486" max="9486" width="10.5703125" style="245" customWidth="1"/>
    <col min="9487" max="9728" width="9" style="245"/>
    <col min="9729" max="9729" width="3.140625" style="245" customWidth="1"/>
    <col min="9730" max="9730" width="14" style="245" customWidth="1"/>
    <col min="9731" max="9731" width="11.140625" style="245" customWidth="1"/>
    <col min="9732" max="9732" width="7.85546875" style="245" customWidth="1"/>
    <col min="9733" max="9733" width="7" style="245" customWidth="1"/>
    <col min="9734" max="9734" width="6.5703125" style="245" customWidth="1"/>
    <col min="9735" max="9735" width="9.85546875" style="245" customWidth="1"/>
    <col min="9736" max="9736" width="16.140625" style="245" customWidth="1"/>
    <col min="9737" max="9737" width="12.140625" style="245" customWidth="1"/>
    <col min="9738" max="9738" width="11.85546875" style="245" customWidth="1"/>
    <col min="9739" max="9739" width="12.140625" style="245" customWidth="1"/>
    <col min="9740" max="9740" width="10.42578125" style="245" customWidth="1"/>
    <col min="9741" max="9741" width="21.85546875" style="245" customWidth="1"/>
    <col min="9742" max="9742" width="10.5703125" style="245" customWidth="1"/>
    <col min="9743" max="9984" width="9" style="245"/>
    <col min="9985" max="9985" width="3.140625" style="245" customWidth="1"/>
    <col min="9986" max="9986" width="14" style="245" customWidth="1"/>
    <col min="9987" max="9987" width="11.140625" style="245" customWidth="1"/>
    <col min="9988" max="9988" width="7.85546875" style="245" customWidth="1"/>
    <col min="9989" max="9989" width="7" style="245" customWidth="1"/>
    <col min="9990" max="9990" width="6.5703125" style="245" customWidth="1"/>
    <col min="9991" max="9991" width="9.85546875" style="245" customWidth="1"/>
    <col min="9992" max="9992" width="16.140625" style="245" customWidth="1"/>
    <col min="9993" max="9993" width="12.140625" style="245" customWidth="1"/>
    <col min="9994" max="9994" width="11.85546875" style="245" customWidth="1"/>
    <col min="9995" max="9995" width="12.140625" style="245" customWidth="1"/>
    <col min="9996" max="9996" width="10.42578125" style="245" customWidth="1"/>
    <col min="9997" max="9997" width="21.85546875" style="245" customWidth="1"/>
    <col min="9998" max="9998" width="10.5703125" style="245" customWidth="1"/>
    <col min="9999" max="10240" width="9" style="245"/>
    <col min="10241" max="10241" width="3.140625" style="245" customWidth="1"/>
    <col min="10242" max="10242" width="14" style="245" customWidth="1"/>
    <col min="10243" max="10243" width="11.140625" style="245" customWidth="1"/>
    <col min="10244" max="10244" width="7.85546875" style="245" customWidth="1"/>
    <col min="10245" max="10245" width="7" style="245" customWidth="1"/>
    <col min="10246" max="10246" width="6.5703125" style="245" customWidth="1"/>
    <col min="10247" max="10247" width="9.85546875" style="245" customWidth="1"/>
    <col min="10248" max="10248" width="16.140625" style="245" customWidth="1"/>
    <col min="10249" max="10249" width="12.140625" style="245" customWidth="1"/>
    <col min="10250" max="10250" width="11.85546875" style="245" customWidth="1"/>
    <col min="10251" max="10251" width="12.140625" style="245" customWidth="1"/>
    <col min="10252" max="10252" width="10.42578125" style="245" customWidth="1"/>
    <col min="10253" max="10253" width="21.85546875" style="245" customWidth="1"/>
    <col min="10254" max="10254" width="10.5703125" style="245" customWidth="1"/>
    <col min="10255" max="10496" width="9" style="245"/>
    <col min="10497" max="10497" width="3.140625" style="245" customWidth="1"/>
    <col min="10498" max="10498" width="14" style="245" customWidth="1"/>
    <col min="10499" max="10499" width="11.140625" style="245" customWidth="1"/>
    <col min="10500" max="10500" width="7.85546875" style="245" customWidth="1"/>
    <col min="10501" max="10501" width="7" style="245" customWidth="1"/>
    <col min="10502" max="10502" width="6.5703125" style="245" customWidth="1"/>
    <col min="10503" max="10503" width="9.85546875" style="245" customWidth="1"/>
    <col min="10504" max="10504" width="16.140625" style="245" customWidth="1"/>
    <col min="10505" max="10505" width="12.140625" style="245" customWidth="1"/>
    <col min="10506" max="10506" width="11.85546875" style="245" customWidth="1"/>
    <col min="10507" max="10507" width="12.140625" style="245" customWidth="1"/>
    <col min="10508" max="10508" width="10.42578125" style="245" customWidth="1"/>
    <col min="10509" max="10509" width="21.85546875" style="245" customWidth="1"/>
    <col min="10510" max="10510" width="10.5703125" style="245" customWidth="1"/>
    <col min="10511" max="10752" width="9" style="245"/>
    <col min="10753" max="10753" width="3.140625" style="245" customWidth="1"/>
    <col min="10754" max="10754" width="14" style="245" customWidth="1"/>
    <col min="10755" max="10755" width="11.140625" style="245" customWidth="1"/>
    <col min="10756" max="10756" width="7.85546875" style="245" customWidth="1"/>
    <col min="10757" max="10757" width="7" style="245" customWidth="1"/>
    <col min="10758" max="10758" width="6.5703125" style="245" customWidth="1"/>
    <col min="10759" max="10759" width="9.85546875" style="245" customWidth="1"/>
    <col min="10760" max="10760" width="16.140625" style="245" customWidth="1"/>
    <col min="10761" max="10761" width="12.140625" style="245" customWidth="1"/>
    <col min="10762" max="10762" width="11.85546875" style="245" customWidth="1"/>
    <col min="10763" max="10763" width="12.140625" style="245" customWidth="1"/>
    <col min="10764" max="10764" width="10.42578125" style="245" customWidth="1"/>
    <col min="10765" max="10765" width="21.85546875" style="245" customWidth="1"/>
    <col min="10766" max="10766" width="10.5703125" style="245" customWidth="1"/>
    <col min="10767" max="11008" width="9" style="245"/>
    <col min="11009" max="11009" width="3.140625" style="245" customWidth="1"/>
    <col min="11010" max="11010" width="14" style="245" customWidth="1"/>
    <col min="11011" max="11011" width="11.140625" style="245" customWidth="1"/>
    <col min="11012" max="11012" width="7.85546875" style="245" customWidth="1"/>
    <col min="11013" max="11013" width="7" style="245" customWidth="1"/>
    <col min="11014" max="11014" width="6.5703125" style="245" customWidth="1"/>
    <col min="11015" max="11015" width="9.85546875" style="245" customWidth="1"/>
    <col min="11016" max="11016" width="16.140625" style="245" customWidth="1"/>
    <col min="11017" max="11017" width="12.140625" style="245" customWidth="1"/>
    <col min="11018" max="11018" width="11.85546875" style="245" customWidth="1"/>
    <col min="11019" max="11019" width="12.140625" style="245" customWidth="1"/>
    <col min="11020" max="11020" width="10.42578125" style="245" customWidth="1"/>
    <col min="11021" max="11021" width="21.85546875" style="245" customWidth="1"/>
    <col min="11022" max="11022" width="10.5703125" style="245" customWidth="1"/>
    <col min="11023" max="11264" width="9" style="245"/>
    <col min="11265" max="11265" width="3.140625" style="245" customWidth="1"/>
    <col min="11266" max="11266" width="14" style="245" customWidth="1"/>
    <col min="11267" max="11267" width="11.140625" style="245" customWidth="1"/>
    <col min="11268" max="11268" width="7.85546875" style="245" customWidth="1"/>
    <col min="11269" max="11269" width="7" style="245" customWidth="1"/>
    <col min="11270" max="11270" width="6.5703125" style="245" customWidth="1"/>
    <col min="11271" max="11271" width="9.85546875" style="245" customWidth="1"/>
    <col min="11272" max="11272" width="16.140625" style="245" customWidth="1"/>
    <col min="11273" max="11273" width="12.140625" style="245" customWidth="1"/>
    <col min="11274" max="11274" width="11.85546875" style="245" customWidth="1"/>
    <col min="11275" max="11275" width="12.140625" style="245" customWidth="1"/>
    <col min="11276" max="11276" width="10.42578125" style="245" customWidth="1"/>
    <col min="11277" max="11277" width="21.85546875" style="245" customWidth="1"/>
    <col min="11278" max="11278" width="10.5703125" style="245" customWidth="1"/>
    <col min="11279" max="11520" width="9" style="245"/>
    <col min="11521" max="11521" width="3.140625" style="245" customWidth="1"/>
    <col min="11522" max="11522" width="14" style="245" customWidth="1"/>
    <col min="11523" max="11523" width="11.140625" style="245" customWidth="1"/>
    <col min="11524" max="11524" width="7.85546875" style="245" customWidth="1"/>
    <col min="11525" max="11525" width="7" style="245" customWidth="1"/>
    <col min="11526" max="11526" width="6.5703125" style="245" customWidth="1"/>
    <col min="11527" max="11527" width="9.85546875" style="245" customWidth="1"/>
    <col min="11528" max="11528" width="16.140625" style="245" customWidth="1"/>
    <col min="11529" max="11529" width="12.140625" style="245" customWidth="1"/>
    <col min="11530" max="11530" width="11.85546875" style="245" customWidth="1"/>
    <col min="11531" max="11531" width="12.140625" style="245" customWidth="1"/>
    <col min="11532" max="11532" width="10.42578125" style="245" customWidth="1"/>
    <col min="11533" max="11533" width="21.85546875" style="245" customWidth="1"/>
    <col min="11534" max="11534" width="10.5703125" style="245" customWidth="1"/>
    <col min="11535" max="11776" width="9" style="245"/>
    <col min="11777" max="11777" width="3.140625" style="245" customWidth="1"/>
    <col min="11778" max="11778" width="14" style="245" customWidth="1"/>
    <col min="11779" max="11779" width="11.140625" style="245" customWidth="1"/>
    <col min="11780" max="11780" width="7.85546875" style="245" customWidth="1"/>
    <col min="11781" max="11781" width="7" style="245" customWidth="1"/>
    <col min="11782" max="11782" width="6.5703125" style="245" customWidth="1"/>
    <col min="11783" max="11783" width="9.85546875" style="245" customWidth="1"/>
    <col min="11784" max="11784" width="16.140625" style="245" customWidth="1"/>
    <col min="11785" max="11785" width="12.140625" style="245" customWidth="1"/>
    <col min="11786" max="11786" width="11.85546875" style="245" customWidth="1"/>
    <col min="11787" max="11787" width="12.140625" style="245" customWidth="1"/>
    <col min="11788" max="11788" width="10.42578125" style="245" customWidth="1"/>
    <col min="11789" max="11789" width="21.85546875" style="245" customWidth="1"/>
    <col min="11790" max="11790" width="10.5703125" style="245" customWidth="1"/>
    <col min="11791" max="12032" width="9" style="245"/>
    <col min="12033" max="12033" width="3.140625" style="245" customWidth="1"/>
    <col min="12034" max="12034" width="14" style="245" customWidth="1"/>
    <col min="12035" max="12035" width="11.140625" style="245" customWidth="1"/>
    <col min="12036" max="12036" width="7.85546875" style="245" customWidth="1"/>
    <col min="12037" max="12037" width="7" style="245" customWidth="1"/>
    <col min="12038" max="12038" width="6.5703125" style="245" customWidth="1"/>
    <col min="12039" max="12039" width="9.85546875" style="245" customWidth="1"/>
    <col min="12040" max="12040" width="16.140625" style="245" customWidth="1"/>
    <col min="12041" max="12041" width="12.140625" style="245" customWidth="1"/>
    <col min="12042" max="12042" width="11.85546875" style="245" customWidth="1"/>
    <col min="12043" max="12043" width="12.140625" style="245" customWidth="1"/>
    <col min="12044" max="12044" width="10.42578125" style="245" customWidth="1"/>
    <col min="12045" max="12045" width="21.85546875" style="245" customWidth="1"/>
    <col min="12046" max="12046" width="10.5703125" style="245" customWidth="1"/>
    <col min="12047" max="12288" width="9" style="245"/>
    <col min="12289" max="12289" width="3.140625" style="245" customWidth="1"/>
    <col min="12290" max="12290" width="14" style="245" customWidth="1"/>
    <col min="12291" max="12291" width="11.140625" style="245" customWidth="1"/>
    <col min="12292" max="12292" width="7.85546875" style="245" customWidth="1"/>
    <col min="12293" max="12293" width="7" style="245" customWidth="1"/>
    <col min="12294" max="12294" width="6.5703125" style="245" customWidth="1"/>
    <col min="12295" max="12295" width="9.85546875" style="245" customWidth="1"/>
    <col min="12296" max="12296" width="16.140625" style="245" customWidth="1"/>
    <col min="12297" max="12297" width="12.140625" style="245" customWidth="1"/>
    <col min="12298" max="12298" width="11.85546875" style="245" customWidth="1"/>
    <col min="12299" max="12299" width="12.140625" style="245" customWidth="1"/>
    <col min="12300" max="12300" width="10.42578125" style="245" customWidth="1"/>
    <col min="12301" max="12301" width="21.85546875" style="245" customWidth="1"/>
    <col min="12302" max="12302" width="10.5703125" style="245" customWidth="1"/>
    <col min="12303" max="12544" width="9" style="245"/>
    <col min="12545" max="12545" width="3.140625" style="245" customWidth="1"/>
    <col min="12546" max="12546" width="14" style="245" customWidth="1"/>
    <col min="12547" max="12547" width="11.140625" style="245" customWidth="1"/>
    <col min="12548" max="12548" width="7.85546875" style="245" customWidth="1"/>
    <col min="12549" max="12549" width="7" style="245" customWidth="1"/>
    <col min="12550" max="12550" width="6.5703125" style="245" customWidth="1"/>
    <col min="12551" max="12551" width="9.85546875" style="245" customWidth="1"/>
    <col min="12552" max="12552" width="16.140625" style="245" customWidth="1"/>
    <col min="12553" max="12553" width="12.140625" style="245" customWidth="1"/>
    <col min="12554" max="12554" width="11.85546875" style="245" customWidth="1"/>
    <col min="12555" max="12555" width="12.140625" style="245" customWidth="1"/>
    <col min="12556" max="12556" width="10.42578125" style="245" customWidth="1"/>
    <col min="12557" max="12557" width="21.85546875" style="245" customWidth="1"/>
    <col min="12558" max="12558" width="10.5703125" style="245" customWidth="1"/>
    <col min="12559" max="12800" width="9" style="245"/>
    <col min="12801" max="12801" width="3.140625" style="245" customWidth="1"/>
    <col min="12802" max="12802" width="14" style="245" customWidth="1"/>
    <col min="12803" max="12803" width="11.140625" style="245" customWidth="1"/>
    <col min="12804" max="12804" width="7.85546875" style="245" customWidth="1"/>
    <col min="12805" max="12805" width="7" style="245" customWidth="1"/>
    <col min="12806" max="12806" width="6.5703125" style="245" customWidth="1"/>
    <col min="12807" max="12807" width="9.85546875" style="245" customWidth="1"/>
    <col min="12808" max="12808" width="16.140625" style="245" customWidth="1"/>
    <col min="12809" max="12809" width="12.140625" style="245" customWidth="1"/>
    <col min="12810" max="12810" width="11.85546875" style="245" customWidth="1"/>
    <col min="12811" max="12811" width="12.140625" style="245" customWidth="1"/>
    <col min="12812" max="12812" width="10.42578125" style="245" customWidth="1"/>
    <col min="12813" max="12813" width="21.85546875" style="245" customWidth="1"/>
    <col min="12814" max="12814" width="10.5703125" style="245" customWidth="1"/>
    <col min="12815" max="13056" width="9" style="245"/>
    <col min="13057" max="13057" width="3.140625" style="245" customWidth="1"/>
    <col min="13058" max="13058" width="14" style="245" customWidth="1"/>
    <col min="13059" max="13059" width="11.140625" style="245" customWidth="1"/>
    <col min="13060" max="13060" width="7.85546875" style="245" customWidth="1"/>
    <col min="13061" max="13061" width="7" style="245" customWidth="1"/>
    <col min="13062" max="13062" width="6.5703125" style="245" customWidth="1"/>
    <col min="13063" max="13063" width="9.85546875" style="245" customWidth="1"/>
    <col min="13064" max="13064" width="16.140625" style="245" customWidth="1"/>
    <col min="13065" max="13065" width="12.140625" style="245" customWidth="1"/>
    <col min="13066" max="13066" width="11.85546875" style="245" customWidth="1"/>
    <col min="13067" max="13067" width="12.140625" style="245" customWidth="1"/>
    <col min="13068" max="13068" width="10.42578125" style="245" customWidth="1"/>
    <col min="13069" max="13069" width="21.85546875" style="245" customWidth="1"/>
    <col min="13070" max="13070" width="10.5703125" style="245" customWidth="1"/>
    <col min="13071" max="13312" width="9" style="245"/>
    <col min="13313" max="13313" width="3.140625" style="245" customWidth="1"/>
    <col min="13314" max="13314" width="14" style="245" customWidth="1"/>
    <col min="13315" max="13315" width="11.140625" style="245" customWidth="1"/>
    <col min="13316" max="13316" width="7.85546875" style="245" customWidth="1"/>
    <col min="13317" max="13317" width="7" style="245" customWidth="1"/>
    <col min="13318" max="13318" width="6.5703125" style="245" customWidth="1"/>
    <col min="13319" max="13319" width="9.85546875" style="245" customWidth="1"/>
    <col min="13320" max="13320" width="16.140625" style="245" customWidth="1"/>
    <col min="13321" max="13321" width="12.140625" style="245" customWidth="1"/>
    <col min="13322" max="13322" width="11.85546875" style="245" customWidth="1"/>
    <col min="13323" max="13323" width="12.140625" style="245" customWidth="1"/>
    <col min="13324" max="13324" width="10.42578125" style="245" customWidth="1"/>
    <col min="13325" max="13325" width="21.85546875" style="245" customWidth="1"/>
    <col min="13326" max="13326" width="10.5703125" style="245" customWidth="1"/>
    <col min="13327" max="13568" width="9" style="245"/>
    <col min="13569" max="13569" width="3.140625" style="245" customWidth="1"/>
    <col min="13570" max="13570" width="14" style="245" customWidth="1"/>
    <col min="13571" max="13571" width="11.140625" style="245" customWidth="1"/>
    <col min="13572" max="13572" width="7.85546875" style="245" customWidth="1"/>
    <col min="13573" max="13573" width="7" style="245" customWidth="1"/>
    <col min="13574" max="13574" width="6.5703125" style="245" customWidth="1"/>
    <col min="13575" max="13575" width="9.85546875" style="245" customWidth="1"/>
    <col min="13576" max="13576" width="16.140625" style="245" customWidth="1"/>
    <col min="13577" max="13577" width="12.140625" style="245" customWidth="1"/>
    <col min="13578" max="13578" width="11.85546875" style="245" customWidth="1"/>
    <col min="13579" max="13579" width="12.140625" style="245" customWidth="1"/>
    <col min="13580" max="13580" width="10.42578125" style="245" customWidth="1"/>
    <col min="13581" max="13581" width="21.85546875" style="245" customWidth="1"/>
    <col min="13582" max="13582" width="10.5703125" style="245" customWidth="1"/>
    <col min="13583" max="13824" width="9" style="245"/>
    <col min="13825" max="13825" width="3.140625" style="245" customWidth="1"/>
    <col min="13826" max="13826" width="14" style="245" customWidth="1"/>
    <col min="13827" max="13827" width="11.140625" style="245" customWidth="1"/>
    <col min="13828" max="13828" width="7.85546875" style="245" customWidth="1"/>
    <col min="13829" max="13829" width="7" style="245" customWidth="1"/>
    <col min="13830" max="13830" width="6.5703125" style="245" customWidth="1"/>
    <col min="13831" max="13831" width="9.85546875" style="245" customWidth="1"/>
    <col min="13832" max="13832" width="16.140625" style="245" customWidth="1"/>
    <col min="13833" max="13833" width="12.140625" style="245" customWidth="1"/>
    <col min="13834" max="13834" width="11.85546875" style="245" customWidth="1"/>
    <col min="13835" max="13835" width="12.140625" style="245" customWidth="1"/>
    <col min="13836" max="13836" width="10.42578125" style="245" customWidth="1"/>
    <col min="13837" max="13837" width="21.85546875" style="245" customWidth="1"/>
    <col min="13838" max="13838" width="10.5703125" style="245" customWidth="1"/>
    <col min="13839" max="14080" width="9" style="245"/>
    <col min="14081" max="14081" width="3.140625" style="245" customWidth="1"/>
    <col min="14082" max="14082" width="14" style="245" customWidth="1"/>
    <col min="14083" max="14083" width="11.140625" style="245" customWidth="1"/>
    <col min="14084" max="14084" width="7.85546875" style="245" customWidth="1"/>
    <col min="14085" max="14085" width="7" style="245" customWidth="1"/>
    <col min="14086" max="14086" width="6.5703125" style="245" customWidth="1"/>
    <col min="14087" max="14087" width="9.85546875" style="245" customWidth="1"/>
    <col min="14088" max="14088" width="16.140625" style="245" customWidth="1"/>
    <col min="14089" max="14089" width="12.140625" style="245" customWidth="1"/>
    <col min="14090" max="14090" width="11.85546875" style="245" customWidth="1"/>
    <col min="14091" max="14091" width="12.140625" style="245" customWidth="1"/>
    <col min="14092" max="14092" width="10.42578125" style="245" customWidth="1"/>
    <col min="14093" max="14093" width="21.85546875" style="245" customWidth="1"/>
    <col min="14094" max="14094" width="10.5703125" style="245" customWidth="1"/>
    <col min="14095" max="14336" width="9" style="245"/>
    <col min="14337" max="14337" width="3.140625" style="245" customWidth="1"/>
    <col min="14338" max="14338" width="14" style="245" customWidth="1"/>
    <col min="14339" max="14339" width="11.140625" style="245" customWidth="1"/>
    <col min="14340" max="14340" width="7.85546875" style="245" customWidth="1"/>
    <col min="14341" max="14341" width="7" style="245" customWidth="1"/>
    <col min="14342" max="14342" width="6.5703125" style="245" customWidth="1"/>
    <col min="14343" max="14343" width="9.85546875" style="245" customWidth="1"/>
    <col min="14344" max="14344" width="16.140625" style="245" customWidth="1"/>
    <col min="14345" max="14345" width="12.140625" style="245" customWidth="1"/>
    <col min="14346" max="14346" width="11.85546875" style="245" customWidth="1"/>
    <col min="14347" max="14347" width="12.140625" style="245" customWidth="1"/>
    <col min="14348" max="14348" width="10.42578125" style="245" customWidth="1"/>
    <col min="14349" max="14349" width="21.85546875" style="245" customWidth="1"/>
    <col min="14350" max="14350" width="10.5703125" style="245" customWidth="1"/>
    <col min="14351" max="14592" width="9" style="245"/>
    <col min="14593" max="14593" width="3.140625" style="245" customWidth="1"/>
    <col min="14594" max="14594" width="14" style="245" customWidth="1"/>
    <col min="14595" max="14595" width="11.140625" style="245" customWidth="1"/>
    <col min="14596" max="14596" width="7.85546875" style="245" customWidth="1"/>
    <col min="14597" max="14597" width="7" style="245" customWidth="1"/>
    <col min="14598" max="14598" width="6.5703125" style="245" customWidth="1"/>
    <col min="14599" max="14599" width="9.85546875" style="245" customWidth="1"/>
    <col min="14600" max="14600" width="16.140625" style="245" customWidth="1"/>
    <col min="14601" max="14601" width="12.140625" style="245" customWidth="1"/>
    <col min="14602" max="14602" width="11.85546875" style="245" customWidth="1"/>
    <col min="14603" max="14603" width="12.140625" style="245" customWidth="1"/>
    <col min="14604" max="14604" width="10.42578125" style="245" customWidth="1"/>
    <col min="14605" max="14605" width="21.85546875" style="245" customWidth="1"/>
    <col min="14606" max="14606" width="10.5703125" style="245" customWidth="1"/>
    <col min="14607" max="14848" width="9" style="245"/>
    <col min="14849" max="14849" width="3.140625" style="245" customWidth="1"/>
    <col min="14850" max="14850" width="14" style="245" customWidth="1"/>
    <col min="14851" max="14851" width="11.140625" style="245" customWidth="1"/>
    <col min="14852" max="14852" width="7.85546875" style="245" customWidth="1"/>
    <col min="14853" max="14853" width="7" style="245" customWidth="1"/>
    <col min="14854" max="14854" width="6.5703125" style="245" customWidth="1"/>
    <col min="14855" max="14855" width="9.85546875" style="245" customWidth="1"/>
    <col min="14856" max="14856" width="16.140625" style="245" customWidth="1"/>
    <col min="14857" max="14857" width="12.140625" style="245" customWidth="1"/>
    <col min="14858" max="14858" width="11.85546875" style="245" customWidth="1"/>
    <col min="14859" max="14859" width="12.140625" style="245" customWidth="1"/>
    <col min="14860" max="14860" width="10.42578125" style="245" customWidth="1"/>
    <col min="14861" max="14861" width="21.85546875" style="245" customWidth="1"/>
    <col min="14862" max="14862" width="10.5703125" style="245" customWidth="1"/>
    <col min="14863" max="15104" width="9" style="245"/>
    <col min="15105" max="15105" width="3.140625" style="245" customWidth="1"/>
    <col min="15106" max="15106" width="14" style="245" customWidth="1"/>
    <col min="15107" max="15107" width="11.140625" style="245" customWidth="1"/>
    <col min="15108" max="15108" width="7.85546875" style="245" customWidth="1"/>
    <col min="15109" max="15109" width="7" style="245" customWidth="1"/>
    <col min="15110" max="15110" width="6.5703125" style="245" customWidth="1"/>
    <col min="15111" max="15111" width="9.85546875" style="245" customWidth="1"/>
    <col min="15112" max="15112" width="16.140625" style="245" customWidth="1"/>
    <col min="15113" max="15113" width="12.140625" style="245" customWidth="1"/>
    <col min="15114" max="15114" width="11.85546875" style="245" customWidth="1"/>
    <col min="15115" max="15115" width="12.140625" style="245" customWidth="1"/>
    <col min="15116" max="15116" width="10.42578125" style="245" customWidth="1"/>
    <col min="15117" max="15117" width="21.85546875" style="245" customWidth="1"/>
    <col min="15118" max="15118" width="10.5703125" style="245" customWidth="1"/>
    <col min="15119" max="15360" width="9" style="245"/>
    <col min="15361" max="15361" width="3.140625" style="245" customWidth="1"/>
    <col min="15362" max="15362" width="14" style="245" customWidth="1"/>
    <col min="15363" max="15363" width="11.140625" style="245" customWidth="1"/>
    <col min="15364" max="15364" width="7.85546875" style="245" customWidth="1"/>
    <col min="15365" max="15365" width="7" style="245" customWidth="1"/>
    <col min="15366" max="15366" width="6.5703125" style="245" customWidth="1"/>
    <col min="15367" max="15367" width="9.85546875" style="245" customWidth="1"/>
    <col min="15368" max="15368" width="16.140625" style="245" customWidth="1"/>
    <col min="15369" max="15369" width="12.140625" style="245" customWidth="1"/>
    <col min="15370" max="15370" width="11.85546875" style="245" customWidth="1"/>
    <col min="15371" max="15371" width="12.140625" style="245" customWidth="1"/>
    <col min="15372" max="15372" width="10.42578125" style="245" customWidth="1"/>
    <col min="15373" max="15373" width="21.85546875" style="245" customWidth="1"/>
    <col min="15374" max="15374" width="10.5703125" style="245" customWidth="1"/>
    <col min="15375" max="15616" width="9" style="245"/>
    <col min="15617" max="15617" width="3.140625" style="245" customWidth="1"/>
    <col min="15618" max="15618" width="14" style="245" customWidth="1"/>
    <col min="15619" max="15619" width="11.140625" style="245" customWidth="1"/>
    <col min="15620" max="15620" width="7.85546875" style="245" customWidth="1"/>
    <col min="15621" max="15621" width="7" style="245" customWidth="1"/>
    <col min="15622" max="15622" width="6.5703125" style="245" customWidth="1"/>
    <col min="15623" max="15623" width="9.85546875" style="245" customWidth="1"/>
    <col min="15624" max="15624" width="16.140625" style="245" customWidth="1"/>
    <col min="15625" max="15625" width="12.140625" style="245" customWidth="1"/>
    <col min="15626" max="15626" width="11.85546875" style="245" customWidth="1"/>
    <col min="15627" max="15627" width="12.140625" style="245" customWidth="1"/>
    <col min="15628" max="15628" width="10.42578125" style="245" customWidth="1"/>
    <col min="15629" max="15629" width="21.85546875" style="245" customWidth="1"/>
    <col min="15630" max="15630" width="10.5703125" style="245" customWidth="1"/>
    <col min="15631" max="15872" width="9" style="245"/>
    <col min="15873" max="15873" width="3.140625" style="245" customWidth="1"/>
    <col min="15874" max="15874" width="14" style="245" customWidth="1"/>
    <col min="15875" max="15875" width="11.140625" style="245" customWidth="1"/>
    <col min="15876" max="15876" width="7.85546875" style="245" customWidth="1"/>
    <col min="15877" max="15877" width="7" style="245" customWidth="1"/>
    <col min="15878" max="15878" width="6.5703125" style="245" customWidth="1"/>
    <col min="15879" max="15879" width="9.85546875" style="245" customWidth="1"/>
    <col min="15880" max="15880" width="16.140625" style="245" customWidth="1"/>
    <col min="15881" max="15881" width="12.140625" style="245" customWidth="1"/>
    <col min="15882" max="15882" width="11.85546875" style="245" customWidth="1"/>
    <col min="15883" max="15883" width="12.140625" style="245" customWidth="1"/>
    <col min="15884" max="15884" width="10.42578125" style="245" customWidth="1"/>
    <col min="15885" max="15885" width="21.85546875" style="245" customWidth="1"/>
    <col min="15886" max="15886" width="10.5703125" style="245" customWidth="1"/>
    <col min="15887" max="16128" width="9" style="245"/>
    <col min="16129" max="16129" width="3.140625" style="245" customWidth="1"/>
    <col min="16130" max="16130" width="14" style="245" customWidth="1"/>
    <col min="16131" max="16131" width="11.140625" style="245" customWidth="1"/>
    <col min="16132" max="16132" width="7.85546875" style="245" customWidth="1"/>
    <col min="16133" max="16133" width="7" style="245" customWidth="1"/>
    <col min="16134" max="16134" width="6.5703125" style="245" customWidth="1"/>
    <col min="16135" max="16135" width="9.85546875" style="245" customWidth="1"/>
    <col min="16136" max="16136" width="16.140625" style="245" customWidth="1"/>
    <col min="16137" max="16137" width="12.140625" style="245" customWidth="1"/>
    <col min="16138" max="16138" width="11.85546875" style="245" customWidth="1"/>
    <col min="16139" max="16139" width="12.140625" style="245" customWidth="1"/>
    <col min="16140" max="16140" width="10.42578125" style="245" customWidth="1"/>
    <col min="16141" max="16141" width="21.85546875" style="245" customWidth="1"/>
    <col min="16142" max="16142" width="10.5703125" style="245" customWidth="1"/>
    <col min="16143" max="16384" width="9" style="245"/>
  </cols>
  <sheetData>
    <row r="1" spans="1:16" x14ac:dyDescent="0.25">
      <c r="A1" s="503" t="s">
        <v>48</v>
      </c>
      <c r="B1" s="503"/>
      <c r="C1" s="503"/>
      <c r="D1" s="503"/>
      <c r="E1" s="503"/>
      <c r="F1" s="503"/>
      <c r="G1" s="503"/>
      <c r="H1" s="503"/>
      <c r="I1" s="503"/>
      <c r="J1" s="503"/>
      <c r="K1" s="503"/>
      <c r="L1" s="503"/>
      <c r="M1" s="503"/>
    </row>
    <row r="2" spans="1:16" ht="4.5" customHeight="1" x14ac:dyDescent="0.25"/>
    <row r="3" spans="1:16" x14ac:dyDescent="0.25">
      <c r="A3" s="504" t="s">
        <v>49</v>
      </c>
      <c r="B3" s="504"/>
      <c r="C3" s="504"/>
      <c r="D3" s="504"/>
      <c r="E3" s="504"/>
      <c r="F3" s="504"/>
      <c r="G3" s="504"/>
      <c r="H3" s="504"/>
      <c r="I3" s="504"/>
      <c r="J3" s="504"/>
      <c r="K3" s="504"/>
      <c r="L3" s="504"/>
      <c r="M3" s="504"/>
    </row>
    <row r="4" spans="1:16" ht="3.75" customHeight="1" thickBot="1" x14ac:dyDescent="0.3">
      <c r="N4" s="128"/>
    </row>
    <row r="5" spans="1:16" ht="25.5" customHeight="1" x14ac:dyDescent="0.25">
      <c r="A5" s="505" t="s">
        <v>0</v>
      </c>
      <c r="B5" s="507" t="s">
        <v>60</v>
      </c>
      <c r="C5" s="507" t="s">
        <v>50</v>
      </c>
      <c r="D5" s="511" t="s">
        <v>51</v>
      </c>
      <c r="E5" s="512"/>
      <c r="F5" s="513"/>
      <c r="G5" s="507" t="s">
        <v>307</v>
      </c>
      <c r="H5" s="507" t="s">
        <v>308</v>
      </c>
      <c r="I5" s="507" t="s">
        <v>52</v>
      </c>
      <c r="J5" s="507" t="s">
        <v>309</v>
      </c>
      <c r="K5" s="507" t="s">
        <v>310</v>
      </c>
      <c r="L5" s="507" t="s">
        <v>53</v>
      </c>
      <c r="M5" s="514" t="s">
        <v>2</v>
      </c>
      <c r="N5" s="510" t="s">
        <v>249</v>
      </c>
      <c r="O5" s="509" t="s">
        <v>250</v>
      </c>
      <c r="P5" s="509" t="s">
        <v>251</v>
      </c>
    </row>
    <row r="6" spans="1:16" ht="55.5" customHeight="1" thickBot="1" x14ac:dyDescent="0.3">
      <c r="A6" s="506"/>
      <c r="B6" s="508"/>
      <c r="C6" s="508"/>
      <c r="D6" s="244" t="s">
        <v>213</v>
      </c>
      <c r="E6" s="35" t="s">
        <v>54</v>
      </c>
      <c r="F6" s="35" t="s">
        <v>106</v>
      </c>
      <c r="G6" s="508"/>
      <c r="H6" s="508"/>
      <c r="I6" s="508"/>
      <c r="J6" s="508"/>
      <c r="K6" s="508"/>
      <c r="L6" s="508"/>
      <c r="M6" s="515"/>
      <c r="N6" s="510"/>
      <c r="O6" s="509"/>
      <c r="P6" s="509"/>
    </row>
    <row r="7" spans="1:16" s="34" customFormat="1" ht="13.5" customHeight="1" thickBot="1" x14ac:dyDescent="0.3">
      <c r="A7" s="162">
        <v>1</v>
      </c>
      <c r="B7" s="163">
        <v>2</v>
      </c>
      <c r="C7" s="163">
        <v>3</v>
      </c>
      <c r="D7" s="163">
        <v>4</v>
      </c>
      <c r="E7" s="163">
        <v>5</v>
      </c>
      <c r="F7" s="163">
        <v>6</v>
      </c>
      <c r="G7" s="163">
        <v>7</v>
      </c>
      <c r="H7" s="163">
        <v>8</v>
      </c>
      <c r="I7" s="163">
        <v>9</v>
      </c>
      <c r="J7" s="163">
        <v>10</v>
      </c>
      <c r="K7" s="163">
        <v>11</v>
      </c>
      <c r="L7" s="163">
        <v>12</v>
      </c>
      <c r="M7" s="164">
        <v>13</v>
      </c>
      <c r="N7" s="510"/>
      <c r="O7" s="509"/>
      <c r="P7" s="509"/>
    </row>
    <row r="8" spans="1:16" ht="16.5" customHeight="1" thickBot="1" x14ac:dyDescent="0.3">
      <c r="A8" s="500" t="s">
        <v>406</v>
      </c>
      <c r="B8" s="501"/>
      <c r="C8" s="501"/>
      <c r="D8" s="501"/>
      <c r="E8" s="501"/>
      <c r="F8" s="501"/>
      <c r="G8" s="501"/>
      <c r="H8" s="501"/>
      <c r="I8" s="501"/>
      <c r="J8" s="501"/>
      <c r="K8" s="501"/>
      <c r="L8" s="501"/>
      <c r="M8" s="502"/>
    </row>
    <row r="9" spans="1:16" ht="30" customHeight="1" x14ac:dyDescent="0.25">
      <c r="A9" s="364">
        <v>1</v>
      </c>
      <c r="B9" s="320" t="s">
        <v>339</v>
      </c>
      <c r="C9" s="365" t="s">
        <v>484</v>
      </c>
      <c r="D9" s="243">
        <v>1</v>
      </c>
      <c r="E9" s="243">
        <v>9</v>
      </c>
      <c r="F9" s="243">
        <v>0.8</v>
      </c>
      <c r="G9" s="243">
        <f>ROUND(((((((((O9*2)*2)+P9)+P9)/2)*O9)*E9)-((((3.14*((F9/2)+0.1)*((F9/2)+0.1))*E9)*D9))),2)</f>
        <v>92.91</v>
      </c>
      <c r="H9" s="243">
        <f>ROUND((G9*0.8),2)</f>
        <v>74.33</v>
      </c>
      <c r="I9" s="243"/>
      <c r="J9" s="243">
        <v>0</v>
      </c>
      <c r="K9" s="243">
        <f>ROUND((((((3.14*((F9/2)+0.1)*((F9/2)+0.1))-(3.14*((F9/2)*(F9/2))))*E9)*D9)+N9),2)</f>
        <v>2.54</v>
      </c>
      <c r="L9" s="243"/>
      <c r="M9" s="366" t="s">
        <v>486</v>
      </c>
      <c r="O9" s="245">
        <v>2.12</v>
      </c>
      <c r="P9" s="245">
        <v>1</v>
      </c>
    </row>
    <row r="10" spans="1:16" ht="34.5" customHeight="1" x14ac:dyDescent="0.25">
      <c r="A10" s="367">
        <v>2</v>
      </c>
      <c r="B10" s="165" t="s">
        <v>327</v>
      </c>
      <c r="C10" s="166" t="s">
        <v>485</v>
      </c>
      <c r="D10" s="8">
        <v>1</v>
      </c>
      <c r="E10" s="8">
        <v>10</v>
      </c>
      <c r="F10" s="8">
        <v>0.8</v>
      </c>
      <c r="G10" s="8">
        <f>ROUND(((((((((O10*2)*2)+P10)+P10)/2)*O10)*E10)-((((3.14*((F10/2)+0.1)*((F10/2)+0.1))*E10)*D10))),2)</f>
        <v>156.79</v>
      </c>
      <c r="H10" s="8">
        <f>ROUND((G10*0.8),2)</f>
        <v>125.43</v>
      </c>
      <c r="I10" s="8"/>
      <c r="J10" s="8">
        <v>0</v>
      </c>
      <c r="K10" s="8">
        <f>ROUND((((((3.14*((F10/2)+0.1)*((F10/2)+0.1))-(3.14*((F10/2)*(F10/2))))*E10)*D10)+N10),2)</f>
        <v>2.83</v>
      </c>
      <c r="L10" s="8"/>
      <c r="M10" s="331" t="s">
        <v>486</v>
      </c>
      <c r="O10" s="245">
        <v>2.63</v>
      </c>
      <c r="P10" s="245">
        <v>1</v>
      </c>
    </row>
    <row r="11" spans="1:16" s="327" customFormat="1" ht="34.5" customHeight="1" x14ac:dyDescent="0.25">
      <c r="A11" s="367">
        <v>3</v>
      </c>
      <c r="B11" s="165" t="s">
        <v>489</v>
      </c>
      <c r="C11" s="363" t="s">
        <v>487</v>
      </c>
      <c r="D11" s="8">
        <v>1</v>
      </c>
      <c r="E11" s="8">
        <v>10</v>
      </c>
      <c r="F11" s="8"/>
      <c r="G11" s="8"/>
      <c r="H11" s="8"/>
      <c r="I11" s="8"/>
      <c r="J11" s="8">
        <v>5</v>
      </c>
      <c r="K11" s="8"/>
      <c r="L11" s="8"/>
      <c r="M11" s="331" t="s">
        <v>340</v>
      </c>
    </row>
    <row r="12" spans="1:16" s="327" customFormat="1" ht="34.5" customHeight="1" x14ac:dyDescent="0.25">
      <c r="A12" s="367">
        <v>4</v>
      </c>
      <c r="B12" s="165" t="s">
        <v>490</v>
      </c>
      <c r="C12" s="363" t="s">
        <v>488</v>
      </c>
      <c r="D12" s="8">
        <v>1</v>
      </c>
      <c r="E12" s="8">
        <v>6</v>
      </c>
      <c r="F12" s="8"/>
      <c r="G12" s="8"/>
      <c r="H12" s="8"/>
      <c r="I12" s="8"/>
      <c r="J12" s="8">
        <v>3</v>
      </c>
      <c r="K12" s="8"/>
      <c r="L12" s="8"/>
      <c r="M12" s="331" t="s">
        <v>340</v>
      </c>
    </row>
    <row r="13" spans="1:16" s="264" customFormat="1" ht="34.5" customHeight="1" thickBot="1" x14ac:dyDescent="0.3">
      <c r="A13" s="368">
        <v>5</v>
      </c>
      <c r="B13" s="369" t="s">
        <v>492</v>
      </c>
      <c r="C13" s="370" t="s">
        <v>491</v>
      </c>
      <c r="D13" s="36">
        <v>1</v>
      </c>
      <c r="E13" s="36">
        <v>8</v>
      </c>
      <c r="F13" s="36"/>
      <c r="G13" s="36"/>
      <c r="H13" s="36"/>
      <c r="I13" s="36"/>
      <c r="J13" s="36">
        <v>4</v>
      </c>
      <c r="K13" s="36"/>
      <c r="L13" s="36"/>
      <c r="M13" s="371" t="s">
        <v>340</v>
      </c>
    </row>
    <row r="14" spans="1:16" ht="16.5" customHeight="1" thickBot="1" x14ac:dyDescent="0.3">
      <c r="A14" s="361"/>
      <c r="B14" s="346" t="s">
        <v>23</v>
      </c>
      <c r="C14" s="346"/>
      <c r="D14" s="346"/>
      <c r="E14" s="346"/>
      <c r="F14" s="346"/>
      <c r="G14" s="346">
        <f t="shared" ref="G14:L14" si="0">SUM(G9:G13)</f>
        <v>249.7</v>
      </c>
      <c r="H14" s="346">
        <f t="shared" si="0"/>
        <v>199.76</v>
      </c>
      <c r="I14" s="346">
        <f t="shared" si="0"/>
        <v>0</v>
      </c>
      <c r="J14" s="346">
        <f t="shared" si="0"/>
        <v>12</v>
      </c>
      <c r="K14" s="346">
        <f t="shared" si="0"/>
        <v>5.37</v>
      </c>
      <c r="L14" s="346">
        <f t="shared" si="0"/>
        <v>0</v>
      </c>
      <c r="M14" s="362"/>
    </row>
    <row r="15" spans="1:16" ht="16.5" customHeight="1" x14ac:dyDescent="0.25">
      <c r="E15" s="4" t="s">
        <v>215</v>
      </c>
      <c r="F15" s="18"/>
      <c r="G15" s="18"/>
      <c r="H15" s="18"/>
      <c r="I15" s="18" t="s">
        <v>216</v>
      </c>
      <c r="N15" s="33"/>
      <c r="O15" s="33"/>
      <c r="P15" s="33"/>
    </row>
    <row r="16" spans="1:16" ht="15" customHeight="1" x14ac:dyDescent="0.25">
      <c r="E16" s="4" t="s">
        <v>215</v>
      </c>
      <c r="F16" s="18"/>
      <c r="G16" s="18"/>
      <c r="H16" s="18"/>
      <c r="I16" s="18" t="s">
        <v>158</v>
      </c>
      <c r="N16" s="33"/>
      <c r="O16" s="33"/>
      <c r="P16" s="33"/>
    </row>
    <row r="17" spans="5:16" x14ac:dyDescent="0.25">
      <c r="E17" s="245" t="s">
        <v>4</v>
      </c>
      <c r="I17" s="245" t="s">
        <v>122</v>
      </c>
      <c r="N17" s="33"/>
      <c r="O17" s="33"/>
      <c r="P17" s="33"/>
    </row>
    <row r="18" spans="5:16" x14ac:dyDescent="0.25">
      <c r="N18" s="33"/>
      <c r="O18" s="33"/>
      <c r="P18" s="33"/>
    </row>
    <row r="19" spans="5:16" x14ac:dyDescent="0.25">
      <c r="N19" s="33"/>
      <c r="O19" s="33"/>
      <c r="P19" s="33"/>
    </row>
    <row r="22" spans="5:16" x14ac:dyDescent="0.25">
      <c r="N22" s="245">
        <v>17.36</v>
      </c>
      <c r="O22" s="245">
        <v>12</v>
      </c>
      <c r="P22" s="245">
        <f>N22*O22</f>
        <v>208.32</v>
      </c>
    </row>
    <row r="23" spans="5:16" x14ac:dyDescent="0.25">
      <c r="N23" s="245">
        <v>2.27</v>
      </c>
      <c r="O23" s="245">
        <v>12</v>
      </c>
      <c r="P23" s="245">
        <f>N23*O23*2</f>
        <v>54.480000000000004</v>
      </c>
    </row>
    <row r="24" spans="5:16" x14ac:dyDescent="0.25">
      <c r="P24" s="245">
        <f>P22-P23</f>
        <v>153.83999999999997</v>
      </c>
    </row>
    <row r="26" spans="5:16" x14ac:dyDescent="0.25">
      <c r="N26" s="245" t="s">
        <v>252</v>
      </c>
    </row>
  </sheetData>
  <mergeCells count="17">
    <mergeCell ref="P5:P7"/>
    <mergeCell ref="O5:O7"/>
    <mergeCell ref="N5:N7"/>
    <mergeCell ref="D5:F5"/>
    <mergeCell ref="L5:L6"/>
    <mergeCell ref="M5:M6"/>
    <mergeCell ref="A8:M8"/>
    <mergeCell ref="A1:M1"/>
    <mergeCell ref="A3:M3"/>
    <mergeCell ref="A5:A6"/>
    <mergeCell ref="B5:B6"/>
    <mergeCell ref="C5:C6"/>
    <mergeCell ref="G5:G6"/>
    <mergeCell ref="I5:I6"/>
    <mergeCell ref="J5:J6"/>
    <mergeCell ref="K5:K6"/>
    <mergeCell ref="H5:H6"/>
  </mergeCells>
  <printOptions horizontalCentered="1"/>
  <pageMargins left="0.25" right="0.25" top="0.75" bottom="0.75" header="0.3" footer="0.3"/>
  <pageSetup paperSize="9" scale="9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7"/>
  <sheetViews>
    <sheetView topLeftCell="A4" workbookViewId="0">
      <selection sqref="A1:N21"/>
    </sheetView>
  </sheetViews>
  <sheetFormatPr defaultRowHeight="15" x14ac:dyDescent="0.25"/>
  <cols>
    <col min="1" max="1" width="5.7109375" style="1" customWidth="1"/>
    <col min="2" max="2" width="20.42578125" style="1" customWidth="1"/>
    <col min="3" max="3" width="9.7109375" style="1" customWidth="1"/>
    <col min="4" max="4" width="10" style="1" customWidth="1"/>
    <col min="5" max="6" width="9.7109375" style="1" customWidth="1"/>
    <col min="7" max="7" width="7.42578125" style="1" customWidth="1"/>
    <col min="8" max="8" width="9.28515625" style="1" customWidth="1"/>
    <col min="9" max="9" width="9.7109375" style="1" customWidth="1"/>
    <col min="10" max="10" width="9.28515625" style="1" customWidth="1"/>
    <col min="11" max="11" width="7.5703125" style="1" customWidth="1"/>
    <col min="12" max="12" width="9.28515625" style="1" customWidth="1"/>
    <col min="13" max="13" width="10.28515625" style="1" customWidth="1"/>
    <col min="14" max="14" width="19.85546875" style="1" customWidth="1"/>
    <col min="15" max="15" width="17.7109375" style="1" customWidth="1"/>
    <col min="16" max="256" width="9" style="1"/>
    <col min="257" max="257" width="5.7109375" style="1" customWidth="1"/>
    <col min="258" max="258" width="20.42578125" style="1" customWidth="1"/>
    <col min="259" max="259" width="9.7109375" style="1" customWidth="1"/>
    <col min="260" max="260" width="10" style="1" customWidth="1"/>
    <col min="261" max="262" width="9.7109375" style="1" customWidth="1"/>
    <col min="263" max="263" width="7.42578125" style="1" customWidth="1"/>
    <col min="264" max="264" width="9.28515625" style="1" customWidth="1"/>
    <col min="265" max="265" width="9.7109375" style="1" customWidth="1"/>
    <col min="266" max="266" width="9.28515625" style="1" customWidth="1"/>
    <col min="267" max="267" width="7.5703125" style="1" customWidth="1"/>
    <col min="268" max="268" width="9.28515625" style="1" customWidth="1"/>
    <col min="269" max="269" width="10.28515625" style="1" customWidth="1"/>
    <col min="270" max="270" width="19.85546875" style="1" customWidth="1"/>
    <col min="271" max="271" width="17.7109375" style="1" customWidth="1"/>
    <col min="272" max="512" width="9" style="1"/>
    <col min="513" max="513" width="5.7109375" style="1" customWidth="1"/>
    <col min="514" max="514" width="20.42578125" style="1" customWidth="1"/>
    <col min="515" max="515" width="9.7109375" style="1" customWidth="1"/>
    <col min="516" max="516" width="10" style="1" customWidth="1"/>
    <col min="517" max="518" width="9.7109375" style="1" customWidth="1"/>
    <col min="519" max="519" width="7.42578125" style="1" customWidth="1"/>
    <col min="520" max="520" width="9.28515625" style="1" customWidth="1"/>
    <col min="521" max="521" width="9.7109375" style="1" customWidth="1"/>
    <col min="522" max="522" width="9.28515625" style="1" customWidth="1"/>
    <col min="523" max="523" width="7.5703125" style="1" customWidth="1"/>
    <col min="524" max="524" width="9.28515625" style="1" customWidth="1"/>
    <col min="525" max="525" width="10.28515625" style="1" customWidth="1"/>
    <col min="526" max="526" width="19.85546875" style="1" customWidth="1"/>
    <col min="527" max="527" width="17.7109375" style="1" customWidth="1"/>
    <col min="528" max="768" width="9" style="1"/>
    <col min="769" max="769" width="5.7109375" style="1" customWidth="1"/>
    <col min="770" max="770" width="20.42578125" style="1" customWidth="1"/>
    <col min="771" max="771" width="9.7109375" style="1" customWidth="1"/>
    <col min="772" max="772" width="10" style="1" customWidth="1"/>
    <col min="773" max="774" width="9.7109375" style="1" customWidth="1"/>
    <col min="775" max="775" width="7.42578125" style="1" customWidth="1"/>
    <col min="776" max="776" width="9.28515625" style="1" customWidth="1"/>
    <col min="777" max="777" width="9.7109375" style="1" customWidth="1"/>
    <col min="778" max="778" width="9.28515625" style="1" customWidth="1"/>
    <col min="779" max="779" width="7.5703125" style="1" customWidth="1"/>
    <col min="780" max="780" width="9.28515625" style="1" customWidth="1"/>
    <col min="781" max="781" width="10.28515625" style="1" customWidth="1"/>
    <col min="782" max="782" width="19.85546875" style="1" customWidth="1"/>
    <col min="783" max="783" width="17.7109375" style="1" customWidth="1"/>
    <col min="784" max="1024" width="9" style="1"/>
    <col min="1025" max="1025" width="5.7109375" style="1" customWidth="1"/>
    <col min="1026" max="1026" width="20.42578125" style="1" customWidth="1"/>
    <col min="1027" max="1027" width="9.7109375" style="1" customWidth="1"/>
    <col min="1028" max="1028" width="10" style="1" customWidth="1"/>
    <col min="1029" max="1030" width="9.7109375" style="1" customWidth="1"/>
    <col min="1031" max="1031" width="7.42578125" style="1" customWidth="1"/>
    <col min="1032" max="1032" width="9.28515625" style="1" customWidth="1"/>
    <col min="1033" max="1033" width="9.7109375" style="1" customWidth="1"/>
    <col min="1034" max="1034" width="9.28515625" style="1" customWidth="1"/>
    <col min="1035" max="1035" width="7.5703125" style="1" customWidth="1"/>
    <col min="1036" max="1036" width="9.28515625" style="1" customWidth="1"/>
    <col min="1037" max="1037" width="10.28515625" style="1" customWidth="1"/>
    <col min="1038" max="1038" width="19.85546875" style="1" customWidth="1"/>
    <col min="1039" max="1039" width="17.7109375" style="1" customWidth="1"/>
    <col min="1040" max="1280" width="9" style="1"/>
    <col min="1281" max="1281" width="5.7109375" style="1" customWidth="1"/>
    <col min="1282" max="1282" width="20.42578125" style="1" customWidth="1"/>
    <col min="1283" max="1283" width="9.7109375" style="1" customWidth="1"/>
    <col min="1284" max="1284" width="10" style="1" customWidth="1"/>
    <col min="1285" max="1286" width="9.7109375" style="1" customWidth="1"/>
    <col min="1287" max="1287" width="7.42578125" style="1" customWidth="1"/>
    <col min="1288" max="1288" width="9.28515625" style="1" customWidth="1"/>
    <col min="1289" max="1289" width="9.7109375" style="1" customWidth="1"/>
    <col min="1290" max="1290" width="9.28515625" style="1" customWidth="1"/>
    <col min="1291" max="1291" width="7.5703125" style="1" customWidth="1"/>
    <col min="1292" max="1292" width="9.28515625" style="1" customWidth="1"/>
    <col min="1293" max="1293" width="10.28515625" style="1" customWidth="1"/>
    <col min="1294" max="1294" width="19.85546875" style="1" customWidth="1"/>
    <col min="1295" max="1295" width="17.7109375" style="1" customWidth="1"/>
    <col min="1296" max="1536" width="9" style="1"/>
    <col min="1537" max="1537" width="5.7109375" style="1" customWidth="1"/>
    <col min="1538" max="1538" width="20.42578125" style="1" customWidth="1"/>
    <col min="1539" max="1539" width="9.7109375" style="1" customWidth="1"/>
    <col min="1540" max="1540" width="10" style="1" customWidth="1"/>
    <col min="1541" max="1542" width="9.7109375" style="1" customWidth="1"/>
    <col min="1543" max="1543" width="7.42578125" style="1" customWidth="1"/>
    <col min="1544" max="1544" width="9.28515625" style="1" customWidth="1"/>
    <col min="1545" max="1545" width="9.7109375" style="1" customWidth="1"/>
    <col min="1546" max="1546" width="9.28515625" style="1" customWidth="1"/>
    <col min="1547" max="1547" width="7.5703125" style="1" customWidth="1"/>
    <col min="1548" max="1548" width="9.28515625" style="1" customWidth="1"/>
    <col min="1549" max="1549" width="10.28515625" style="1" customWidth="1"/>
    <col min="1550" max="1550" width="19.85546875" style="1" customWidth="1"/>
    <col min="1551" max="1551" width="17.7109375" style="1" customWidth="1"/>
    <col min="1552" max="1792" width="9" style="1"/>
    <col min="1793" max="1793" width="5.7109375" style="1" customWidth="1"/>
    <col min="1794" max="1794" width="20.42578125" style="1" customWidth="1"/>
    <col min="1795" max="1795" width="9.7109375" style="1" customWidth="1"/>
    <col min="1796" max="1796" width="10" style="1" customWidth="1"/>
    <col min="1797" max="1798" width="9.7109375" style="1" customWidth="1"/>
    <col min="1799" max="1799" width="7.42578125" style="1" customWidth="1"/>
    <col min="1800" max="1800" width="9.28515625" style="1" customWidth="1"/>
    <col min="1801" max="1801" width="9.7109375" style="1" customWidth="1"/>
    <col min="1802" max="1802" width="9.28515625" style="1" customWidth="1"/>
    <col min="1803" max="1803" width="7.5703125" style="1" customWidth="1"/>
    <col min="1804" max="1804" width="9.28515625" style="1" customWidth="1"/>
    <col min="1805" max="1805" width="10.28515625" style="1" customWidth="1"/>
    <col min="1806" max="1806" width="19.85546875" style="1" customWidth="1"/>
    <col min="1807" max="1807" width="17.7109375" style="1" customWidth="1"/>
    <col min="1808" max="2048" width="9" style="1"/>
    <col min="2049" max="2049" width="5.7109375" style="1" customWidth="1"/>
    <col min="2050" max="2050" width="20.42578125" style="1" customWidth="1"/>
    <col min="2051" max="2051" width="9.7109375" style="1" customWidth="1"/>
    <col min="2052" max="2052" width="10" style="1" customWidth="1"/>
    <col min="2053" max="2054" width="9.7109375" style="1" customWidth="1"/>
    <col min="2055" max="2055" width="7.42578125" style="1" customWidth="1"/>
    <col min="2056" max="2056" width="9.28515625" style="1" customWidth="1"/>
    <col min="2057" max="2057" width="9.7109375" style="1" customWidth="1"/>
    <col min="2058" max="2058" width="9.28515625" style="1" customWidth="1"/>
    <col min="2059" max="2059" width="7.5703125" style="1" customWidth="1"/>
    <col min="2060" max="2060" width="9.28515625" style="1" customWidth="1"/>
    <col min="2061" max="2061" width="10.28515625" style="1" customWidth="1"/>
    <col min="2062" max="2062" width="19.85546875" style="1" customWidth="1"/>
    <col min="2063" max="2063" width="17.7109375" style="1" customWidth="1"/>
    <col min="2064" max="2304" width="9" style="1"/>
    <col min="2305" max="2305" width="5.7109375" style="1" customWidth="1"/>
    <col min="2306" max="2306" width="20.42578125" style="1" customWidth="1"/>
    <col min="2307" max="2307" width="9.7109375" style="1" customWidth="1"/>
    <col min="2308" max="2308" width="10" style="1" customWidth="1"/>
    <col min="2309" max="2310" width="9.7109375" style="1" customWidth="1"/>
    <col min="2311" max="2311" width="7.42578125" style="1" customWidth="1"/>
    <col min="2312" max="2312" width="9.28515625" style="1" customWidth="1"/>
    <col min="2313" max="2313" width="9.7109375" style="1" customWidth="1"/>
    <col min="2314" max="2314" width="9.28515625" style="1" customWidth="1"/>
    <col min="2315" max="2315" width="7.5703125" style="1" customWidth="1"/>
    <col min="2316" max="2316" width="9.28515625" style="1" customWidth="1"/>
    <col min="2317" max="2317" width="10.28515625" style="1" customWidth="1"/>
    <col min="2318" max="2318" width="19.85546875" style="1" customWidth="1"/>
    <col min="2319" max="2319" width="17.7109375" style="1" customWidth="1"/>
    <col min="2320" max="2560" width="9" style="1"/>
    <col min="2561" max="2561" width="5.7109375" style="1" customWidth="1"/>
    <col min="2562" max="2562" width="20.42578125" style="1" customWidth="1"/>
    <col min="2563" max="2563" width="9.7109375" style="1" customWidth="1"/>
    <col min="2564" max="2564" width="10" style="1" customWidth="1"/>
    <col min="2565" max="2566" width="9.7109375" style="1" customWidth="1"/>
    <col min="2567" max="2567" width="7.42578125" style="1" customWidth="1"/>
    <col min="2568" max="2568" width="9.28515625" style="1" customWidth="1"/>
    <col min="2569" max="2569" width="9.7109375" style="1" customWidth="1"/>
    <col min="2570" max="2570" width="9.28515625" style="1" customWidth="1"/>
    <col min="2571" max="2571" width="7.5703125" style="1" customWidth="1"/>
    <col min="2572" max="2572" width="9.28515625" style="1" customWidth="1"/>
    <col min="2573" max="2573" width="10.28515625" style="1" customWidth="1"/>
    <col min="2574" max="2574" width="19.85546875" style="1" customWidth="1"/>
    <col min="2575" max="2575" width="17.7109375" style="1" customWidth="1"/>
    <col min="2576" max="2816" width="9" style="1"/>
    <col min="2817" max="2817" width="5.7109375" style="1" customWidth="1"/>
    <col min="2818" max="2818" width="20.42578125" style="1" customWidth="1"/>
    <col min="2819" max="2819" width="9.7109375" style="1" customWidth="1"/>
    <col min="2820" max="2820" width="10" style="1" customWidth="1"/>
    <col min="2821" max="2822" width="9.7109375" style="1" customWidth="1"/>
    <col min="2823" max="2823" width="7.42578125" style="1" customWidth="1"/>
    <col min="2824" max="2824" width="9.28515625" style="1" customWidth="1"/>
    <col min="2825" max="2825" width="9.7109375" style="1" customWidth="1"/>
    <col min="2826" max="2826" width="9.28515625" style="1" customWidth="1"/>
    <col min="2827" max="2827" width="7.5703125" style="1" customWidth="1"/>
    <col min="2828" max="2828" width="9.28515625" style="1" customWidth="1"/>
    <col min="2829" max="2829" width="10.28515625" style="1" customWidth="1"/>
    <col min="2830" max="2830" width="19.85546875" style="1" customWidth="1"/>
    <col min="2831" max="2831" width="17.7109375" style="1" customWidth="1"/>
    <col min="2832" max="3072" width="9" style="1"/>
    <col min="3073" max="3073" width="5.7109375" style="1" customWidth="1"/>
    <col min="3074" max="3074" width="20.42578125" style="1" customWidth="1"/>
    <col min="3075" max="3075" width="9.7109375" style="1" customWidth="1"/>
    <col min="3076" max="3076" width="10" style="1" customWidth="1"/>
    <col min="3077" max="3078" width="9.7109375" style="1" customWidth="1"/>
    <col min="3079" max="3079" width="7.42578125" style="1" customWidth="1"/>
    <col min="3080" max="3080" width="9.28515625" style="1" customWidth="1"/>
    <col min="3081" max="3081" width="9.7109375" style="1" customWidth="1"/>
    <col min="3082" max="3082" width="9.28515625" style="1" customWidth="1"/>
    <col min="3083" max="3083" width="7.5703125" style="1" customWidth="1"/>
    <col min="3084" max="3084" width="9.28515625" style="1" customWidth="1"/>
    <col min="3085" max="3085" width="10.28515625" style="1" customWidth="1"/>
    <col min="3086" max="3086" width="19.85546875" style="1" customWidth="1"/>
    <col min="3087" max="3087" width="17.7109375" style="1" customWidth="1"/>
    <col min="3088" max="3328" width="9" style="1"/>
    <col min="3329" max="3329" width="5.7109375" style="1" customWidth="1"/>
    <col min="3330" max="3330" width="20.42578125" style="1" customWidth="1"/>
    <col min="3331" max="3331" width="9.7109375" style="1" customWidth="1"/>
    <col min="3332" max="3332" width="10" style="1" customWidth="1"/>
    <col min="3333" max="3334" width="9.7109375" style="1" customWidth="1"/>
    <col min="3335" max="3335" width="7.42578125" style="1" customWidth="1"/>
    <col min="3336" max="3336" width="9.28515625" style="1" customWidth="1"/>
    <col min="3337" max="3337" width="9.7109375" style="1" customWidth="1"/>
    <col min="3338" max="3338" width="9.28515625" style="1" customWidth="1"/>
    <col min="3339" max="3339" width="7.5703125" style="1" customWidth="1"/>
    <col min="3340" max="3340" width="9.28515625" style="1" customWidth="1"/>
    <col min="3341" max="3341" width="10.28515625" style="1" customWidth="1"/>
    <col min="3342" max="3342" width="19.85546875" style="1" customWidth="1"/>
    <col min="3343" max="3343" width="17.7109375" style="1" customWidth="1"/>
    <col min="3344" max="3584" width="9" style="1"/>
    <col min="3585" max="3585" width="5.7109375" style="1" customWidth="1"/>
    <col min="3586" max="3586" width="20.42578125" style="1" customWidth="1"/>
    <col min="3587" max="3587" width="9.7109375" style="1" customWidth="1"/>
    <col min="3588" max="3588" width="10" style="1" customWidth="1"/>
    <col min="3589" max="3590" width="9.7109375" style="1" customWidth="1"/>
    <col min="3591" max="3591" width="7.42578125" style="1" customWidth="1"/>
    <col min="3592" max="3592" width="9.28515625" style="1" customWidth="1"/>
    <col min="3593" max="3593" width="9.7109375" style="1" customWidth="1"/>
    <col min="3594" max="3594" width="9.28515625" style="1" customWidth="1"/>
    <col min="3595" max="3595" width="7.5703125" style="1" customWidth="1"/>
    <col min="3596" max="3596" width="9.28515625" style="1" customWidth="1"/>
    <col min="3597" max="3597" width="10.28515625" style="1" customWidth="1"/>
    <col min="3598" max="3598" width="19.85546875" style="1" customWidth="1"/>
    <col min="3599" max="3599" width="17.7109375" style="1" customWidth="1"/>
    <col min="3600" max="3840" width="9" style="1"/>
    <col min="3841" max="3841" width="5.7109375" style="1" customWidth="1"/>
    <col min="3842" max="3842" width="20.42578125" style="1" customWidth="1"/>
    <col min="3843" max="3843" width="9.7109375" style="1" customWidth="1"/>
    <col min="3844" max="3844" width="10" style="1" customWidth="1"/>
    <col min="3845" max="3846" width="9.7109375" style="1" customWidth="1"/>
    <col min="3847" max="3847" width="7.42578125" style="1" customWidth="1"/>
    <col min="3848" max="3848" width="9.28515625" style="1" customWidth="1"/>
    <col min="3849" max="3849" width="9.7109375" style="1" customWidth="1"/>
    <col min="3850" max="3850" width="9.28515625" style="1" customWidth="1"/>
    <col min="3851" max="3851" width="7.5703125" style="1" customWidth="1"/>
    <col min="3852" max="3852" width="9.28515625" style="1" customWidth="1"/>
    <col min="3853" max="3853" width="10.28515625" style="1" customWidth="1"/>
    <col min="3854" max="3854" width="19.85546875" style="1" customWidth="1"/>
    <col min="3855" max="3855" width="17.7109375" style="1" customWidth="1"/>
    <col min="3856" max="4096" width="9" style="1"/>
    <col min="4097" max="4097" width="5.7109375" style="1" customWidth="1"/>
    <col min="4098" max="4098" width="20.42578125" style="1" customWidth="1"/>
    <col min="4099" max="4099" width="9.7109375" style="1" customWidth="1"/>
    <col min="4100" max="4100" width="10" style="1" customWidth="1"/>
    <col min="4101" max="4102" width="9.7109375" style="1" customWidth="1"/>
    <col min="4103" max="4103" width="7.42578125" style="1" customWidth="1"/>
    <col min="4104" max="4104" width="9.28515625" style="1" customWidth="1"/>
    <col min="4105" max="4105" width="9.7109375" style="1" customWidth="1"/>
    <col min="4106" max="4106" width="9.28515625" style="1" customWidth="1"/>
    <col min="4107" max="4107" width="7.5703125" style="1" customWidth="1"/>
    <col min="4108" max="4108" width="9.28515625" style="1" customWidth="1"/>
    <col min="4109" max="4109" width="10.28515625" style="1" customWidth="1"/>
    <col min="4110" max="4110" width="19.85546875" style="1" customWidth="1"/>
    <col min="4111" max="4111" width="17.7109375" style="1" customWidth="1"/>
    <col min="4112" max="4352" width="9" style="1"/>
    <col min="4353" max="4353" width="5.7109375" style="1" customWidth="1"/>
    <col min="4354" max="4354" width="20.42578125" style="1" customWidth="1"/>
    <col min="4355" max="4355" width="9.7109375" style="1" customWidth="1"/>
    <col min="4356" max="4356" width="10" style="1" customWidth="1"/>
    <col min="4357" max="4358" width="9.7109375" style="1" customWidth="1"/>
    <col min="4359" max="4359" width="7.42578125" style="1" customWidth="1"/>
    <col min="4360" max="4360" width="9.28515625" style="1" customWidth="1"/>
    <col min="4361" max="4361" width="9.7109375" style="1" customWidth="1"/>
    <col min="4362" max="4362" width="9.28515625" style="1" customWidth="1"/>
    <col min="4363" max="4363" width="7.5703125" style="1" customWidth="1"/>
    <col min="4364" max="4364" width="9.28515625" style="1" customWidth="1"/>
    <col min="4365" max="4365" width="10.28515625" style="1" customWidth="1"/>
    <col min="4366" max="4366" width="19.85546875" style="1" customWidth="1"/>
    <col min="4367" max="4367" width="17.7109375" style="1" customWidth="1"/>
    <col min="4368" max="4608" width="9" style="1"/>
    <col min="4609" max="4609" width="5.7109375" style="1" customWidth="1"/>
    <col min="4610" max="4610" width="20.42578125" style="1" customWidth="1"/>
    <col min="4611" max="4611" width="9.7109375" style="1" customWidth="1"/>
    <col min="4612" max="4612" width="10" style="1" customWidth="1"/>
    <col min="4613" max="4614" width="9.7109375" style="1" customWidth="1"/>
    <col min="4615" max="4615" width="7.42578125" style="1" customWidth="1"/>
    <col min="4616" max="4616" width="9.28515625" style="1" customWidth="1"/>
    <col min="4617" max="4617" width="9.7109375" style="1" customWidth="1"/>
    <col min="4618" max="4618" width="9.28515625" style="1" customWidth="1"/>
    <col min="4619" max="4619" width="7.5703125" style="1" customWidth="1"/>
    <col min="4620" max="4620" width="9.28515625" style="1" customWidth="1"/>
    <col min="4621" max="4621" width="10.28515625" style="1" customWidth="1"/>
    <col min="4622" max="4622" width="19.85546875" style="1" customWidth="1"/>
    <col min="4623" max="4623" width="17.7109375" style="1" customWidth="1"/>
    <col min="4624" max="4864" width="9" style="1"/>
    <col min="4865" max="4865" width="5.7109375" style="1" customWidth="1"/>
    <col min="4866" max="4866" width="20.42578125" style="1" customWidth="1"/>
    <col min="4867" max="4867" width="9.7109375" style="1" customWidth="1"/>
    <col min="4868" max="4868" width="10" style="1" customWidth="1"/>
    <col min="4869" max="4870" width="9.7109375" style="1" customWidth="1"/>
    <col min="4871" max="4871" width="7.42578125" style="1" customWidth="1"/>
    <col min="4872" max="4872" width="9.28515625" style="1" customWidth="1"/>
    <col min="4873" max="4873" width="9.7109375" style="1" customWidth="1"/>
    <col min="4874" max="4874" width="9.28515625" style="1" customWidth="1"/>
    <col min="4875" max="4875" width="7.5703125" style="1" customWidth="1"/>
    <col min="4876" max="4876" width="9.28515625" style="1" customWidth="1"/>
    <col min="4877" max="4877" width="10.28515625" style="1" customWidth="1"/>
    <col min="4878" max="4878" width="19.85546875" style="1" customWidth="1"/>
    <col min="4879" max="4879" width="17.7109375" style="1" customWidth="1"/>
    <col min="4880" max="5120" width="9" style="1"/>
    <col min="5121" max="5121" width="5.7109375" style="1" customWidth="1"/>
    <col min="5122" max="5122" width="20.42578125" style="1" customWidth="1"/>
    <col min="5123" max="5123" width="9.7109375" style="1" customWidth="1"/>
    <col min="5124" max="5124" width="10" style="1" customWidth="1"/>
    <col min="5125" max="5126" width="9.7109375" style="1" customWidth="1"/>
    <col min="5127" max="5127" width="7.42578125" style="1" customWidth="1"/>
    <col min="5128" max="5128" width="9.28515625" style="1" customWidth="1"/>
    <col min="5129" max="5129" width="9.7109375" style="1" customWidth="1"/>
    <col min="5130" max="5130" width="9.28515625" style="1" customWidth="1"/>
    <col min="5131" max="5131" width="7.5703125" style="1" customWidth="1"/>
    <col min="5132" max="5132" width="9.28515625" style="1" customWidth="1"/>
    <col min="5133" max="5133" width="10.28515625" style="1" customWidth="1"/>
    <col min="5134" max="5134" width="19.85546875" style="1" customWidth="1"/>
    <col min="5135" max="5135" width="17.7109375" style="1" customWidth="1"/>
    <col min="5136" max="5376" width="9" style="1"/>
    <col min="5377" max="5377" width="5.7109375" style="1" customWidth="1"/>
    <col min="5378" max="5378" width="20.42578125" style="1" customWidth="1"/>
    <col min="5379" max="5379" width="9.7109375" style="1" customWidth="1"/>
    <col min="5380" max="5380" width="10" style="1" customWidth="1"/>
    <col min="5381" max="5382" width="9.7109375" style="1" customWidth="1"/>
    <col min="5383" max="5383" width="7.42578125" style="1" customWidth="1"/>
    <col min="5384" max="5384" width="9.28515625" style="1" customWidth="1"/>
    <col min="5385" max="5385" width="9.7109375" style="1" customWidth="1"/>
    <col min="5386" max="5386" width="9.28515625" style="1" customWidth="1"/>
    <col min="5387" max="5387" width="7.5703125" style="1" customWidth="1"/>
    <col min="5388" max="5388" width="9.28515625" style="1" customWidth="1"/>
    <col min="5389" max="5389" width="10.28515625" style="1" customWidth="1"/>
    <col min="5390" max="5390" width="19.85546875" style="1" customWidth="1"/>
    <col min="5391" max="5391" width="17.7109375" style="1" customWidth="1"/>
    <col min="5392" max="5632" width="9" style="1"/>
    <col min="5633" max="5633" width="5.7109375" style="1" customWidth="1"/>
    <col min="5634" max="5634" width="20.42578125" style="1" customWidth="1"/>
    <col min="5635" max="5635" width="9.7109375" style="1" customWidth="1"/>
    <col min="5636" max="5636" width="10" style="1" customWidth="1"/>
    <col min="5637" max="5638" width="9.7109375" style="1" customWidth="1"/>
    <col min="5639" max="5639" width="7.42578125" style="1" customWidth="1"/>
    <col min="5640" max="5640" width="9.28515625" style="1" customWidth="1"/>
    <col min="5641" max="5641" width="9.7109375" style="1" customWidth="1"/>
    <col min="5642" max="5642" width="9.28515625" style="1" customWidth="1"/>
    <col min="5643" max="5643" width="7.5703125" style="1" customWidth="1"/>
    <col min="5644" max="5644" width="9.28515625" style="1" customWidth="1"/>
    <col min="5645" max="5645" width="10.28515625" style="1" customWidth="1"/>
    <col min="5646" max="5646" width="19.85546875" style="1" customWidth="1"/>
    <col min="5647" max="5647" width="17.7109375" style="1" customWidth="1"/>
    <col min="5648" max="5888" width="9" style="1"/>
    <col min="5889" max="5889" width="5.7109375" style="1" customWidth="1"/>
    <col min="5890" max="5890" width="20.42578125" style="1" customWidth="1"/>
    <col min="5891" max="5891" width="9.7109375" style="1" customWidth="1"/>
    <col min="5892" max="5892" width="10" style="1" customWidth="1"/>
    <col min="5893" max="5894" width="9.7109375" style="1" customWidth="1"/>
    <col min="5895" max="5895" width="7.42578125" style="1" customWidth="1"/>
    <col min="5896" max="5896" width="9.28515625" style="1" customWidth="1"/>
    <col min="5897" max="5897" width="9.7109375" style="1" customWidth="1"/>
    <col min="5898" max="5898" width="9.28515625" style="1" customWidth="1"/>
    <col min="5899" max="5899" width="7.5703125" style="1" customWidth="1"/>
    <col min="5900" max="5900" width="9.28515625" style="1" customWidth="1"/>
    <col min="5901" max="5901" width="10.28515625" style="1" customWidth="1"/>
    <col min="5902" max="5902" width="19.85546875" style="1" customWidth="1"/>
    <col min="5903" max="5903" width="17.7109375" style="1" customWidth="1"/>
    <col min="5904" max="6144" width="9" style="1"/>
    <col min="6145" max="6145" width="5.7109375" style="1" customWidth="1"/>
    <col min="6146" max="6146" width="20.42578125" style="1" customWidth="1"/>
    <col min="6147" max="6147" width="9.7109375" style="1" customWidth="1"/>
    <col min="6148" max="6148" width="10" style="1" customWidth="1"/>
    <col min="6149" max="6150" width="9.7109375" style="1" customWidth="1"/>
    <col min="6151" max="6151" width="7.42578125" style="1" customWidth="1"/>
    <col min="6152" max="6152" width="9.28515625" style="1" customWidth="1"/>
    <col min="6153" max="6153" width="9.7109375" style="1" customWidth="1"/>
    <col min="6154" max="6154" width="9.28515625" style="1" customWidth="1"/>
    <col min="6155" max="6155" width="7.5703125" style="1" customWidth="1"/>
    <col min="6156" max="6156" width="9.28515625" style="1" customWidth="1"/>
    <col min="6157" max="6157" width="10.28515625" style="1" customWidth="1"/>
    <col min="6158" max="6158" width="19.85546875" style="1" customWidth="1"/>
    <col min="6159" max="6159" width="17.7109375" style="1" customWidth="1"/>
    <col min="6160" max="6400" width="9" style="1"/>
    <col min="6401" max="6401" width="5.7109375" style="1" customWidth="1"/>
    <col min="6402" max="6402" width="20.42578125" style="1" customWidth="1"/>
    <col min="6403" max="6403" width="9.7109375" style="1" customWidth="1"/>
    <col min="6404" max="6404" width="10" style="1" customWidth="1"/>
    <col min="6405" max="6406" width="9.7109375" style="1" customWidth="1"/>
    <col min="6407" max="6407" width="7.42578125" style="1" customWidth="1"/>
    <col min="6408" max="6408" width="9.28515625" style="1" customWidth="1"/>
    <col min="6409" max="6409" width="9.7109375" style="1" customWidth="1"/>
    <col min="6410" max="6410" width="9.28515625" style="1" customWidth="1"/>
    <col min="6411" max="6411" width="7.5703125" style="1" customWidth="1"/>
    <col min="6412" max="6412" width="9.28515625" style="1" customWidth="1"/>
    <col min="6413" max="6413" width="10.28515625" style="1" customWidth="1"/>
    <col min="6414" max="6414" width="19.85546875" style="1" customWidth="1"/>
    <col min="6415" max="6415" width="17.7109375" style="1" customWidth="1"/>
    <col min="6416" max="6656" width="9" style="1"/>
    <col min="6657" max="6657" width="5.7109375" style="1" customWidth="1"/>
    <col min="6658" max="6658" width="20.42578125" style="1" customWidth="1"/>
    <col min="6659" max="6659" width="9.7109375" style="1" customWidth="1"/>
    <col min="6660" max="6660" width="10" style="1" customWidth="1"/>
    <col min="6661" max="6662" width="9.7109375" style="1" customWidth="1"/>
    <col min="6663" max="6663" width="7.42578125" style="1" customWidth="1"/>
    <col min="6664" max="6664" width="9.28515625" style="1" customWidth="1"/>
    <col min="6665" max="6665" width="9.7109375" style="1" customWidth="1"/>
    <col min="6666" max="6666" width="9.28515625" style="1" customWidth="1"/>
    <col min="6667" max="6667" width="7.5703125" style="1" customWidth="1"/>
    <col min="6668" max="6668" width="9.28515625" style="1" customWidth="1"/>
    <col min="6669" max="6669" width="10.28515625" style="1" customWidth="1"/>
    <col min="6670" max="6670" width="19.85546875" style="1" customWidth="1"/>
    <col min="6671" max="6671" width="17.7109375" style="1" customWidth="1"/>
    <col min="6672" max="6912" width="9" style="1"/>
    <col min="6913" max="6913" width="5.7109375" style="1" customWidth="1"/>
    <col min="6914" max="6914" width="20.42578125" style="1" customWidth="1"/>
    <col min="6915" max="6915" width="9.7109375" style="1" customWidth="1"/>
    <col min="6916" max="6916" width="10" style="1" customWidth="1"/>
    <col min="6917" max="6918" width="9.7109375" style="1" customWidth="1"/>
    <col min="6919" max="6919" width="7.42578125" style="1" customWidth="1"/>
    <col min="6920" max="6920" width="9.28515625" style="1" customWidth="1"/>
    <col min="6921" max="6921" width="9.7109375" style="1" customWidth="1"/>
    <col min="6922" max="6922" width="9.28515625" style="1" customWidth="1"/>
    <col min="6923" max="6923" width="7.5703125" style="1" customWidth="1"/>
    <col min="6924" max="6924" width="9.28515625" style="1" customWidth="1"/>
    <col min="6925" max="6925" width="10.28515625" style="1" customWidth="1"/>
    <col min="6926" max="6926" width="19.85546875" style="1" customWidth="1"/>
    <col min="6927" max="6927" width="17.7109375" style="1" customWidth="1"/>
    <col min="6928" max="7168" width="9" style="1"/>
    <col min="7169" max="7169" width="5.7109375" style="1" customWidth="1"/>
    <col min="7170" max="7170" width="20.42578125" style="1" customWidth="1"/>
    <col min="7171" max="7171" width="9.7109375" style="1" customWidth="1"/>
    <col min="7172" max="7172" width="10" style="1" customWidth="1"/>
    <col min="7173" max="7174" width="9.7109375" style="1" customWidth="1"/>
    <col min="7175" max="7175" width="7.42578125" style="1" customWidth="1"/>
    <col min="7176" max="7176" width="9.28515625" style="1" customWidth="1"/>
    <col min="7177" max="7177" width="9.7109375" style="1" customWidth="1"/>
    <col min="7178" max="7178" width="9.28515625" style="1" customWidth="1"/>
    <col min="7179" max="7179" width="7.5703125" style="1" customWidth="1"/>
    <col min="7180" max="7180" width="9.28515625" style="1" customWidth="1"/>
    <col min="7181" max="7181" width="10.28515625" style="1" customWidth="1"/>
    <col min="7182" max="7182" width="19.85546875" style="1" customWidth="1"/>
    <col min="7183" max="7183" width="17.7109375" style="1" customWidth="1"/>
    <col min="7184" max="7424" width="9" style="1"/>
    <col min="7425" max="7425" width="5.7109375" style="1" customWidth="1"/>
    <col min="7426" max="7426" width="20.42578125" style="1" customWidth="1"/>
    <col min="7427" max="7427" width="9.7109375" style="1" customWidth="1"/>
    <col min="7428" max="7428" width="10" style="1" customWidth="1"/>
    <col min="7429" max="7430" width="9.7109375" style="1" customWidth="1"/>
    <col min="7431" max="7431" width="7.42578125" style="1" customWidth="1"/>
    <col min="7432" max="7432" width="9.28515625" style="1" customWidth="1"/>
    <col min="7433" max="7433" width="9.7109375" style="1" customWidth="1"/>
    <col min="7434" max="7434" width="9.28515625" style="1" customWidth="1"/>
    <col min="7435" max="7435" width="7.5703125" style="1" customWidth="1"/>
    <col min="7436" max="7436" width="9.28515625" style="1" customWidth="1"/>
    <col min="7437" max="7437" width="10.28515625" style="1" customWidth="1"/>
    <col min="7438" max="7438" width="19.85546875" style="1" customWidth="1"/>
    <col min="7439" max="7439" width="17.7109375" style="1" customWidth="1"/>
    <col min="7440" max="7680" width="9" style="1"/>
    <col min="7681" max="7681" width="5.7109375" style="1" customWidth="1"/>
    <col min="7682" max="7682" width="20.42578125" style="1" customWidth="1"/>
    <col min="7683" max="7683" width="9.7109375" style="1" customWidth="1"/>
    <col min="7684" max="7684" width="10" style="1" customWidth="1"/>
    <col min="7685" max="7686" width="9.7109375" style="1" customWidth="1"/>
    <col min="7687" max="7687" width="7.42578125" style="1" customWidth="1"/>
    <col min="7688" max="7688" width="9.28515625" style="1" customWidth="1"/>
    <col min="7689" max="7689" width="9.7109375" style="1" customWidth="1"/>
    <col min="7690" max="7690" width="9.28515625" style="1" customWidth="1"/>
    <col min="7691" max="7691" width="7.5703125" style="1" customWidth="1"/>
    <col min="7692" max="7692" width="9.28515625" style="1" customWidth="1"/>
    <col min="7693" max="7693" width="10.28515625" style="1" customWidth="1"/>
    <col min="7694" max="7694" width="19.85546875" style="1" customWidth="1"/>
    <col min="7695" max="7695" width="17.7109375" style="1" customWidth="1"/>
    <col min="7696" max="7936" width="9" style="1"/>
    <col min="7937" max="7937" width="5.7109375" style="1" customWidth="1"/>
    <col min="7938" max="7938" width="20.42578125" style="1" customWidth="1"/>
    <col min="7939" max="7939" width="9.7109375" style="1" customWidth="1"/>
    <col min="7940" max="7940" width="10" style="1" customWidth="1"/>
    <col min="7941" max="7942" width="9.7109375" style="1" customWidth="1"/>
    <col min="7943" max="7943" width="7.42578125" style="1" customWidth="1"/>
    <col min="7944" max="7944" width="9.28515625" style="1" customWidth="1"/>
    <col min="7945" max="7945" width="9.7109375" style="1" customWidth="1"/>
    <col min="7946" max="7946" width="9.28515625" style="1" customWidth="1"/>
    <col min="7947" max="7947" width="7.5703125" style="1" customWidth="1"/>
    <col min="7948" max="7948" width="9.28515625" style="1" customWidth="1"/>
    <col min="7949" max="7949" width="10.28515625" style="1" customWidth="1"/>
    <col min="7950" max="7950" width="19.85546875" style="1" customWidth="1"/>
    <col min="7951" max="7951" width="17.7109375" style="1" customWidth="1"/>
    <col min="7952" max="8192" width="9" style="1"/>
    <col min="8193" max="8193" width="5.7109375" style="1" customWidth="1"/>
    <col min="8194" max="8194" width="20.42578125" style="1" customWidth="1"/>
    <col min="8195" max="8195" width="9.7109375" style="1" customWidth="1"/>
    <col min="8196" max="8196" width="10" style="1" customWidth="1"/>
    <col min="8197" max="8198" width="9.7109375" style="1" customWidth="1"/>
    <col min="8199" max="8199" width="7.42578125" style="1" customWidth="1"/>
    <col min="8200" max="8200" width="9.28515625" style="1" customWidth="1"/>
    <col min="8201" max="8201" width="9.7109375" style="1" customWidth="1"/>
    <col min="8202" max="8202" width="9.28515625" style="1" customWidth="1"/>
    <col min="8203" max="8203" width="7.5703125" style="1" customWidth="1"/>
    <col min="8204" max="8204" width="9.28515625" style="1" customWidth="1"/>
    <col min="8205" max="8205" width="10.28515625" style="1" customWidth="1"/>
    <col min="8206" max="8206" width="19.85546875" style="1" customWidth="1"/>
    <col min="8207" max="8207" width="17.7109375" style="1" customWidth="1"/>
    <col min="8208" max="8448" width="9" style="1"/>
    <col min="8449" max="8449" width="5.7109375" style="1" customWidth="1"/>
    <col min="8450" max="8450" width="20.42578125" style="1" customWidth="1"/>
    <col min="8451" max="8451" width="9.7109375" style="1" customWidth="1"/>
    <col min="8452" max="8452" width="10" style="1" customWidth="1"/>
    <col min="8453" max="8454" width="9.7109375" style="1" customWidth="1"/>
    <col min="8455" max="8455" width="7.42578125" style="1" customWidth="1"/>
    <col min="8456" max="8456" width="9.28515625" style="1" customWidth="1"/>
    <col min="8457" max="8457" width="9.7109375" style="1" customWidth="1"/>
    <col min="8458" max="8458" width="9.28515625" style="1" customWidth="1"/>
    <col min="8459" max="8459" width="7.5703125" style="1" customWidth="1"/>
    <col min="8460" max="8460" width="9.28515625" style="1" customWidth="1"/>
    <col min="8461" max="8461" width="10.28515625" style="1" customWidth="1"/>
    <col min="8462" max="8462" width="19.85546875" style="1" customWidth="1"/>
    <col min="8463" max="8463" width="17.7109375" style="1" customWidth="1"/>
    <col min="8464" max="8704" width="9" style="1"/>
    <col min="8705" max="8705" width="5.7109375" style="1" customWidth="1"/>
    <col min="8706" max="8706" width="20.42578125" style="1" customWidth="1"/>
    <col min="8707" max="8707" width="9.7109375" style="1" customWidth="1"/>
    <col min="8708" max="8708" width="10" style="1" customWidth="1"/>
    <col min="8709" max="8710" width="9.7109375" style="1" customWidth="1"/>
    <col min="8711" max="8711" width="7.42578125" style="1" customWidth="1"/>
    <col min="8712" max="8712" width="9.28515625" style="1" customWidth="1"/>
    <col min="8713" max="8713" width="9.7109375" style="1" customWidth="1"/>
    <col min="8714" max="8714" width="9.28515625" style="1" customWidth="1"/>
    <col min="8715" max="8715" width="7.5703125" style="1" customWidth="1"/>
    <col min="8716" max="8716" width="9.28515625" style="1" customWidth="1"/>
    <col min="8717" max="8717" width="10.28515625" style="1" customWidth="1"/>
    <col min="8718" max="8718" width="19.85546875" style="1" customWidth="1"/>
    <col min="8719" max="8719" width="17.7109375" style="1" customWidth="1"/>
    <col min="8720" max="8960" width="9" style="1"/>
    <col min="8961" max="8961" width="5.7109375" style="1" customWidth="1"/>
    <col min="8962" max="8962" width="20.42578125" style="1" customWidth="1"/>
    <col min="8963" max="8963" width="9.7109375" style="1" customWidth="1"/>
    <col min="8964" max="8964" width="10" style="1" customWidth="1"/>
    <col min="8965" max="8966" width="9.7109375" style="1" customWidth="1"/>
    <col min="8967" max="8967" width="7.42578125" style="1" customWidth="1"/>
    <col min="8968" max="8968" width="9.28515625" style="1" customWidth="1"/>
    <col min="8969" max="8969" width="9.7109375" style="1" customWidth="1"/>
    <col min="8970" max="8970" width="9.28515625" style="1" customWidth="1"/>
    <col min="8971" max="8971" width="7.5703125" style="1" customWidth="1"/>
    <col min="8972" max="8972" width="9.28515625" style="1" customWidth="1"/>
    <col min="8973" max="8973" width="10.28515625" style="1" customWidth="1"/>
    <col min="8974" max="8974" width="19.85546875" style="1" customWidth="1"/>
    <col min="8975" max="8975" width="17.7109375" style="1" customWidth="1"/>
    <col min="8976" max="9216" width="9" style="1"/>
    <col min="9217" max="9217" width="5.7109375" style="1" customWidth="1"/>
    <col min="9218" max="9218" width="20.42578125" style="1" customWidth="1"/>
    <col min="9219" max="9219" width="9.7109375" style="1" customWidth="1"/>
    <col min="9220" max="9220" width="10" style="1" customWidth="1"/>
    <col min="9221" max="9222" width="9.7109375" style="1" customWidth="1"/>
    <col min="9223" max="9223" width="7.42578125" style="1" customWidth="1"/>
    <col min="9224" max="9224" width="9.28515625" style="1" customWidth="1"/>
    <col min="9225" max="9225" width="9.7109375" style="1" customWidth="1"/>
    <col min="9226" max="9226" width="9.28515625" style="1" customWidth="1"/>
    <col min="9227" max="9227" width="7.5703125" style="1" customWidth="1"/>
    <col min="9228" max="9228" width="9.28515625" style="1" customWidth="1"/>
    <col min="9229" max="9229" width="10.28515625" style="1" customWidth="1"/>
    <col min="9230" max="9230" width="19.85546875" style="1" customWidth="1"/>
    <col min="9231" max="9231" width="17.7109375" style="1" customWidth="1"/>
    <col min="9232" max="9472" width="9" style="1"/>
    <col min="9473" max="9473" width="5.7109375" style="1" customWidth="1"/>
    <col min="9474" max="9474" width="20.42578125" style="1" customWidth="1"/>
    <col min="9475" max="9475" width="9.7109375" style="1" customWidth="1"/>
    <col min="9476" max="9476" width="10" style="1" customWidth="1"/>
    <col min="9477" max="9478" width="9.7109375" style="1" customWidth="1"/>
    <col min="9479" max="9479" width="7.42578125" style="1" customWidth="1"/>
    <col min="9480" max="9480" width="9.28515625" style="1" customWidth="1"/>
    <col min="9481" max="9481" width="9.7109375" style="1" customWidth="1"/>
    <col min="9482" max="9482" width="9.28515625" style="1" customWidth="1"/>
    <col min="9483" max="9483" width="7.5703125" style="1" customWidth="1"/>
    <col min="9484" max="9484" width="9.28515625" style="1" customWidth="1"/>
    <col min="9485" max="9485" width="10.28515625" style="1" customWidth="1"/>
    <col min="9486" max="9486" width="19.85546875" style="1" customWidth="1"/>
    <col min="9487" max="9487" width="17.7109375" style="1" customWidth="1"/>
    <col min="9488" max="9728" width="9" style="1"/>
    <col min="9729" max="9729" width="5.7109375" style="1" customWidth="1"/>
    <col min="9730" max="9730" width="20.42578125" style="1" customWidth="1"/>
    <col min="9731" max="9731" width="9.7109375" style="1" customWidth="1"/>
    <col min="9732" max="9732" width="10" style="1" customWidth="1"/>
    <col min="9733" max="9734" width="9.7109375" style="1" customWidth="1"/>
    <col min="9735" max="9735" width="7.42578125" style="1" customWidth="1"/>
    <col min="9736" max="9736" width="9.28515625" style="1" customWidth="1"/>
    <col min="9737" max="9737" width="9.7109375" style="1" customWidth="1"/>
    <col min="9738" max="9738" width="9.28515625" style="1" customWidth="1"/>
    <col min="9739" max="9739" width="7.5703125" style="1" customWidth="1"/>
    <col min="9740" max="9740" width="9.28515625" style="1" customWidth="1"/>
    <col min="9741" max="9741" width="10.28515625" style="1" customWidth="1"/>
    <col min="9742" max="9742" width="19.85546875" style="1" customWidth="1"/>
    <col min="9743" max="9743" width="17.7109375" style="1" customWidth="1"/>
    <col min="9744" max="9984" width="9" style="1"/>
    <col min="9985" max="9985" width="5.7109375" style="1" customWidth="1"/>
    <col min="9986" max="9986" width="20.42578125" style="1" customWidth="1"/>
    <col min="9987" max="9987" width="9.7109375" style="1" customWidth="1"/>
    <col min="9988" max="9988" width="10" style="1" customWidth="1"/>
    <col min="9989" max="9990" width="9.7109375" style="1" customWidth="1"/>
    <col min="9991" max="9991" width="7.42578125" style="1" customWidth="1"/>
    <col min="9992" max="9992" width="9.28515625" style="1" customWidth="1"/>
    <col min="9993" max="9993" width="9.7109375" style="1" customWidth="1"/>
    <col min="9994" max="9994" width="9.28515625" style="1" customWidth="1"/>
    <col min="9995" max="9995" width="7.5703125" style="1" customWidth="1"/>
    <col min="9996" max="9996" width="9.28515625" style="1" customWidth="1"/>
    <col min="9997" max="9997" width="10.28515625" style="1" customWidth="1"/>
    <col min="9998" max="9998" width="19.85546875" style="1" customWidth="1"/>
    <col min="9999" max="9999" width="17.7109375" style="1" customWidth="1"/>
    <col min="10000" max="10240" width="9" style="1"/>
    <col min="10241" max="10241" width="5.7109375" style="1" customWidth="1"/>
    <col min="10242" max="10242" width="20.42578125" style="1" customWidth="1"/>
    <col min="10243" max="10243" width="9.7109375" style="1" customWidth="1"/>
    <col min="10244" max="10244" width="10" style="1" customWidth="1"/>
    <col min="10245" max="10246" width="9.7109375" style="1" customWidth="1"/>
    <col min="10247" max="10247" width="7.42578125" style="1" customWidth="1"/>
    <col min="10248" max="10248" width="9.28515625" style="1" customWidth="1"/>
    <col min="10249" max="10249" width="9.7109375" style="1" customWidth="1"/>
    <col min="10250" max="10250" width="9.28515625" style="1" customWidth="1"/>
    <col min="10251" max="10251" width="7.5703125" style="1" customWidth="1"/>
    <col min="10252" max="10252" width="9.28515625" style="1" customWidth="1"/>
    <col min="10253" max="10253" width="10.28515625" style="1" customWidth="1"/>
    <col min="10254" max="10254" width="19.85546875" style="1" customWidth="1"/>
    <col min="10255" max="10255" width="17.7109375" style="1" customWidth="1"/>
    <col min="10256" max="10496" width="9" style="1"/>
    <col min="10497" max="10497" width="5.7109375" style="1" customWidth="1"/>
    <col min="10498" max="10498" width="20.42578125" style="1" customWidth="1"/>
    <col min="10499" max="10499" width="9.7109375" style="1" customWidth="1"/>
    <col min="10500" max="10500" width="10" style="1" customWidth="1"/>
    <col min="10501" max="10502" width="9.7109375" style="1" customWidth="1"/>
    <col min="10503" max="10503" width="7.42578125" style="1" customWidth="1"/>
    <col min="10504" max="10504" width="9.28515625" style="1" customWidth="1"/>
    <col min="10505" max="10505" width="9.7109375" style="1" customWidth="1"/>
    <col min="10506" max="10506" width="9.28515625" style="1" customWidth="1"/>
    <col min="10507" max="10507" width="7.5703125" style="1" customWidth="1"/>
    <col min="10508" max="10508" width="9.28515625" style="1" customWidth="1"/>
    <col min="10509" max="10509" width="10.28515625" style="1" customWidth="1"/>
    <col min="10510" max="10510" width="19.85546875" style="1" customWidth="1"/>
    <col min="10511" max="10511" width="17.7109375" style="1" customWidth="1"/>
    <col min="10512" max="10752" width="9" style="1"/>
    <col min="10753" max="10753" width="5.7109375" style="1" customWidth="1"/>
    <col min="10754" max="10754" width="20.42578125" style="1" customWidth="1"/>
    <col min="10755" max="10755" width="9.7109375" style="1" customWidth="1"/>
    <col min="10756" max="10756" width="10" style="1" customWidth="1"/>
    <col min="10757" max="10758" width="9.7109375" style="1" customWidth="1"/>
    <col min="10759" max="10759" width="7.42578125" style="1" customWidth="1"/>
    <col min="10760" max="10760" width="9.28515625" style="1" customWidth="1"/>
    <col min="10761" max="10761" width="9.7109375" style="1" customWidth="1"/>
    <col min="10762" max="10762" width="9.28515625" style="1" customWidth="1"/>
    <col min="10763" max="10763" width="7.5703125" style="1" customWidth="1"/>
    <col min="10764" max="10764" width="9.28515625" style="1" customWidth="1"/>
    <col min="10765" max="10765" width="10.28515625" style="1" customWidth="1"/>
    <col min="10766" max="10766" width="19.85546875" style="1" customWidth="1"/>
    <col min="10767" max="10767" width="17.7109375" style="1" customWidth="1"/>
    <col min="10768" max="11008" width="9" style="1"/>
    <col min="11009" max="11009" width="5.7109375" style="1" customWidth="1"/>
    <col min="11010" max="11010" width="20.42578125" style="1" customWidth="1"/>
    <col min="11011" max="11011" width="9.7109375" style="1" customWidth="1"/>
    <col min="11012" max="11012" width="10" style="1" customWidth="1"/>
    <col min="11013" max="11014" width="9.7109375" style="1" customWidth="1"/>
    <col min="11015" max="11015" width="7.42578125" style="1" customWidth="1"/>
    <col min="11016" max="11016" width="9.28515625" style="1" customWidth="1"/>
    <col min="11017" max="11017" width="9.7109375" style="1" customWidth="1"/>
    <col min="11018" max="11018" width="9.28515625" style="1" customWidth="1"/>
    <col min="11019" max="11019" width="7.5703125" style="1" customWidth="1"/>
    <col min="11020" max="11020" width="9.28515625" style="1" customWidth="1"/>
    <col min="11021" max="11021" width="10.28515625" style="1" customWidth="1"/>
    <col min="11022" max="11022" width="19.85546875" style="1" customWidth="1"/>
    <col min="11023" max="11023" width="17.7109375" style="1" customWidth="1"/>
    <col min="11024" max="11264" width="9" style="1"/>
    <col min="11265" max="11265" width="5.7109375" style="1" customWidth="1"/>
    <col min="11266" max="11266" width="20.42578125" style="1" customWidth="1"/>
    <col min="11267" max="11267" width="9.7109375" style="1" customWidth="1"/>
    <col min="11268" max="11268" width="10" style="1" customWidth="1"/>
    <col min="11269" max="11270" width="9.7109375" style="1" customWidth="1"/>
    <col min="11271" max="11271" width="7.42578125" style="1" customWidth="1"/>
    <col min="11272" max="11272" width="9.28515625" style="1" customWidth="1"/>
    <col min="11273" max="11273" width="9.7109375" style="1" customWidth="1"/>
    <col min="11274" max="11274" width="9.28515625" style="1" customWidth="1"/>
    <col min="11275" max="11275" width="7.5703125" style="1" customWidth="1"/>
    <col min="11276" max="11276" width="9.28515625" style="1" customWidth="1"/>
    <col min="11277" max="11277" width="10.28515625" style="1" customWidth="1"/>
    <col min="11278" max="11278" width="19.85546875" style="1" customWidth="1"/>
    <col min="11279" max="11279" width="17.7109375" style="1" customWidth="1"/>
    <col min="11280" max="11520" width="9" style="1"/>
    <col min="11521" max="11521" width="5.7109375" style="1" customWidth="1"/>
    <col min="11522" max="11522" width="20.42578125" style="1" customWidth="1"/>
    <col min="11523" max="11523" width="9.7109375" style="1" customWidth="1"/>
    <col min="11524" max="11524" width="10" style="1" customWidth="1"/>
    <col min="11525" max="11526" width="9.7109375" style="1" customWidth="1"/>
    <col min="11527" max="11527" width="7.42578125" style="1" customWidth="1"/>
    <col min="11528" max="11528" width="9.28515625" style="1" customWidth="1"/>
    <col min="11529" max="11529" width="9.7109375" style="1" customWidth="1"/>
    <col min="11530" max="11530" width="9.28515625" style="1" customWidth="1"/>
    <col min="11531" max="11531" width="7.5703125" style="1" customWidth="1"/>
    <col min="11532" max="11532" width="9.28515625" style="1" customWidth="1"/>
    <col min="11533" max="11533" width="10.28515625" style="1" customWidth="1"/>
    <col min="11534" max="11534" width="19.85546875" style="1" customWidth="1"/>
    <col min="11535" max="11535" width="17.7109375" style="1" customWidth="1"/>
    <col min="11536" max="11776" width="9" style="1"/>
    <col min="11777" max="11777" width="5.7109375" style="1" customWidth="1"/>
    <col min="11778" max="11778" width="20.42578125" style="1" customWidth="1"/>
    <col min="11779" max="11779" width="9.7109375" style="1" customWidth="1"/>
    <col min="11780" max="11780" width="10" style="1" customWidth="1"/>
    <col min="11781" max="11782" width="9.7109375" style="1" customWidth="1"/>
    <col min="11783" max="11783" width="7.42578125" style="1" customWidth="1"/>
    <col min="11784" max="11784" width="9.28515625" style="1" customWidth="1"/>
    <col min="11785" max="11785" width="9.7109375" style="1" customWidth="1"/>
    <col min="11786" max="11786" width="9.28515625" style="1" customWidth="1"/>
    <col min="11787" max="11787" width="7.5703125" style="1" customWidth="1"/>
    <col min="11788" max="11788" width="9.28515625" style="1" customWidth="1"/>
    <col min="11789" max="11789" width="10.28515625" style="1" customWidth="1"/>
    <col min="11790" max="11790" width="19.85546875" style="1" customWidth="1"/>
    <col min="11791" max="11791" width="17.7109375" style="1" customWidth="1"/>
    <col min="11792" max="12032" width="9" style="1"/>
    <col min="12033" max="12033" width="5.7109375" style="1" customWidth="1"/>
    <col min="12034" max="12034" width="20.42578125" style="1" customWidth="1"/>
    <col min="12035" max="12035" width="9.7109375" style="1" customWidth="1"/>
    <col min="12036" max="12036" width="10" style="1" customWidth="1"/>
    <col min="12037" max="12038" width="9.7109375" style="1" customWidth="1"/>
    <col min="12039" max="12039" width="7.42578125" style="1" customWidth="1"/>
    <col min="12040" max="12040" width="9.28515625" style="1" customWidth="1"/>
    <col min="12041" max="12041" width="9.7109375" style="1" customWidth="1"/>
    <col min="12042" max="12042" width="9.28515625" style="1" customWidth="1"/>
    <col min="12043" max="12043" width="7.5703125" style="1" customWidth="1"/>
    <col min="12044" max="12044" width="9.28515625" style="1" customWidth="1"/>
    <col min="12045" max="12045" width="10.28515625" style="1" customWidth="1"/>
    <col min="12046" max="12046" width="19.85546875" style="1" customWidth="1"/>
    <col min="12047" max="12047" width="17.7109375" style="1" customWidth="1"/>
    <col min="12048" max="12288" width="9" style="1"/>
    <col min="12289" max="12289" width="5.7109375" style="1" customWidth="1"/>
    <col min="12290" max="12290" width="20.42578125" style="1" customWidth="1"/>
    <col min="12291" max="12291" width="9.7109375" style="1" customWidth="1"/>
    <col min="12292" max="12292" width="10" style="1" customWidth="1"/>
    <col min="12293" max="12294" width="9.7109375" style="1" customWidth="1"/>
    <col min="12295" max="12295" width="7.42578125" style="1" customWidth="1"/>
    <col min="12296" max="12296" width="9.28515625" style="1" customWidth="1"/>
    <col min="12297" max="12297" width="9.7109375" style="1" customWidth="1"/>
    <col min="12298" max="12298" width="9.28515625" style="1" customWidth="1"/>
    <col min="12299" max="12299" width="7.5703125" style="1" customWidth="1"/>
    <col min="12300" max="12300" width="9.28515625" style="1" customWidth="1"/>
    <col min="12301" max="12301" width="10.28515625" style="1" customWidth="1"/>
    <col min="12302" max="12302" width="19.85546875" style="1" customWidth="1"/>
    <col min="12303" max="12303" width="17.7109375" style="1" customWidth="1"/>
    <col min="12304" max="12544" width="9" style="1"/>
    <col min="12545" max="12545" width="5.7109375" style="1" customWidth="1"/>
    <col min="12546" max="12546" width="20.42578125" style="1" customWidth="1"/>
    <col min="12547" max="12547" width="9.7109375" style="1" customWidth="1"/>
    <col min="12548" max="12548" width="10" style="1" customWidth="1"/>
    <col min="12549" max="12550" width="9.7109375" style="1" customWidth="1"/>
    <col min="12551" max="12551" width="7.42578125" style="1" customWidth="1"/>
    <col min="12552" max="12552" width="9.28515625" style="1" customWidth="1"/>
    <col min="12553" max="12553" width="9.7109375" style="1" customWidth="1"/>
    <col min="12554" max="12554" width="9.28515625" style="1" customWidth="1"/>
    <col min="12555" max="12555" width="7.5703125" style="1" customWidth="1"/>
    <col min="12556" max="12556" width="9.28515625" style="1" customWidth="1"/>
    <col min="12557" max="12557" width="10.28515625" style="1" customWidth="1"/>
    <col min="12558" max="12558" width="19.85546875" style="1" customWidth="1"/>
    <col min="12559" max="12559" width="17.7109375" style="1" customWidth="1"/>
    <col min="12560" max="12800" width="9" style="1"/>
    <col min="12801" max="12801" width="5.7109375" style="1" customWidth="1"/>
    <col min="12802" max="12802" width="20.42578125" style="1" customWidth="1"/>
    <col min="12803" max="12803" width="9.7109375" style="1" customWidth="1"/>
    <col min="12804" max="12804" width="10" style="1" customWidth="1"/>
    <col min="12805" max="12806" width="9.7109375" style="1" customWidth="1"/>
    <col min="12807" max="12807" width="7.42578125" style="1" customWidth="1"/>
    <col min="12808" max="12808" width="9.28515625" style="1" customWidth="1"/>
    <col min="12809" max="12809" width="9.7109375" style="1" customWidth="1"/>
    <col min="12810" max="12810" width="9.28515625" style="1" customWidth="1"/>
    <col min="12811" max="12811" width="7.5703125" style="1" customWidth="1"/>
    <col min="12812" max="12812" width="9.28515625" style="1" customWidth="1"/>
    <col min="12813" max="12813" width="10.28515625" style="1" customWidth="1"/>
    <col min="12814" max="12814" width="19.85546875" style="1" customWidth="1"/>
    <col min="12815" max="12815" width="17.7109375" style="1" customWidth="1"/>
    <col min="12816" max="13056" width="9" style="1"/>
    <col min="13057" max="13057" width="5.7109375" style="1" customWidth="1"/>
    <col min="13058" max="13058" width="20.42578125" style="1" customWidth="1"/>
    <col min="13059" max="13059" width="9.7109375" style="1" customWidth="1"/>
    <col min="13060" max="13060" width="10" style="1" customWidth="1"/>
    <col min="13061" max="13062" width="9.7109375" style="1" customWidth="1"/>
    <col min="13063" max="13063" width="7.42578125" style="1" customWidth="1"/>
    <col min="13064" max="13064" width="9.28515625" style="1" customWidth="1"/>
    <col min="13065" max="13065" width="9.7109375" style="1" customWidth="1"/>
    <col min="13066" max="13066" width="9.28515625" style="1" customWidth="1"/>
    <col min="13067" max="13067" width="7.5703125" style="1" customWidth="1"/>
    <col min="13068" max="13068" width="9.28515625" style="1" customWidth="1"/>
    <col min="13069" max="13069" width="10.28515625" style="1" customWidth="1"/>
    <col min="13070" max="13070" width="19.85546875" style="1" customWidth="1"/>
    <col min="13071" max="13071" width="17.7109375" style="1" customWidth="1"/>
    <col min="13072" max="13312" width="9" style="1"/>
    <col min="13313" max="13313" width="5.7109375" style="1" customWidth="1"/>
    <col min="13314" max="13314" width="20.42578125" style="1" customWidth="1"/>
    <col min="13315" max="13315" width="9.7109375" style="1" customWidth="1"/>
    <col min="13316" max="13316" width="10" style="1" customWidth="1"/>
    <col min="13317" max="13318" width="9.7109375" style="1" customWidth="1"/>
    <col min="13319" max="13319" width="7.42578125" style="1" customWidth="1"/>
    <col min="13320" max="13320" width="9.28515625" style="1" customWidth="1"/>
    <col min="13321" max="13321" width="9.7109375" style="1" customWidth="1"/>
    <col min="13322" max="13322" width="9.28515625" style="1" customWidth="1"/>
    <col min="13323" max="13323" width="7.5703125" style="1" customWidth="1"/>
    <col min="13324" max="13324" width="9.28515625" style="1" customWidth="1"/>
    <col min="13325" max="13325" width="10.28515625" style="1" customWidth="1"/>
    <col min="13326" max="13326" width="19.85546875" style="1" customWidth="1"/>
    <col min="13327" max="13327" width="17.7109375" style="1" customWidth="1"/>
    <col min="13328" max="13568" width="9" style="1"/>
    <col min="13569" max="13569" width="5.7109375" style="1" customWidth="1"/>
    <col min="13570" max="13570" width="20.42578125" style="1" customWidth="1"/>
    <col min="13571" max="13571" width="9.7109375" style="1" customWidth="1"/>
    <col min="13572" max="13572" width="10" style="1" customWidth="1"/>
    <col min="13573" max="13574" width="9.7109375" style="1" customWidth="1"/>
    <col min="13575" max="13575" width="7.42578125" style="1" customWidth="1"/>
    <col min="13576" max="13576" width="9.28515625" style="1" customWidth="1"/>
    <col min="13577" max="13577" width="9.7109375" style="1" customWidth="1"/>
    <col min="13578" max="13578" width="9.28515625" style="1" customWidth="1"/>
    <col min="13579" max="13579" width="7.5703125" style="1" customWidth="1"/>
    <col min="13580" max="13580" width="9.28515625" style="1" customWidth="1"/>
    <col min="13581" max="13581" width="10.28515625" style="1" customWidth="1"/>
    <col min="13582" max="13582" width="19.85546875" style="1" customWidth="1"/>
    <col min="13583" max="13583" width="17.7109375" style="1" customWidth="1"/>
    <col min="13584" max="13824" width="9" style="1"/>
    <col min="13825" max="13825" width="5.7109375" style="1" customWidth="1"/>
    <col min="13826" max="13826" width="20.42578125" style="1" customWidth="1"/>
    <col min="13827" max="13827" width="9.7109375" style="1" customWidth="1"/>
    <col min="13828" max="13828" width="10" style="1" customWidth="1"/>
    <col min="13829" max="13830" width="9.7109375" style="1" customWidth="1"/>
    <col min="13831" max="13831" width="7.42578125" style="1" customWidth="1"/>
    <col min="13832" max="13832" width="9.28515625" style="1" customWidth="1"/>
    <col min="13833" max="13833" width="9.7109375" style="1" customWidth="1"/>
    <col min="13834" max="13834" width="9.28515625" style="1" customWidth="1"/>
    <col min="13835" max="13835" width="7.5703125" style="1" customWidth="1"/>
    <col min="13836" max="13836" width="9.28515625" style="1" customWidth="1"/>
    <col min="13837" max="13837" width="10.28515625" style="1" customWidth="1"/>
    <col min="13838" max="13838" width="19.85546875" style="1" customWidth="1"/>
    <col min="13839" max="13839" width="17.7109375" style="1" customWidth="1"/>
    <col min="13840" max="14080" width="9" style="1"/>
    <col min="14081" max="14081" width="5.7109375" style="1" customWidth="1"/>
    <col min="14082" max="14082" width="20.42578125" style="1" customWidth="1"/>
    <col min="14083" max="14083" width="9.7109375" style="1" customWidth="1"/>
    <col min="14084" max="14084" width="10" style="1" customWidth="1"/>
    <col min="14085" max="14086" width="9.7109375" style="1" customWidth="1"/>
    <col min="14087" max="14087" width="7.42578125" style="1" customWidth="1"/>
    <col min="14088" max="14088" width="9.28515625" style="1" customWidth="1"/>
    <col min="14089" max="14089" width="9.7109375" style="1" customWidth="1"/>
    <col min="14090" max="14090" width="9.28515625" style="1" customWidth="1"/>
    <col min="14091" max="14091" width="7.5703125" style="1" customWidth="1"/>
    <col min="14092" max="14092" width="9.28515625" style="1" customWidth="1"/>
    <col min="14093" max="14093" width="10.28515625" style="1" customWidth="1"/>
    <col min="14094" max="14094" width="19.85546875" style="1" customWidth="1"/>
    <col min="14095" max="14095" width="17.7109375" style="1" customWidth="1"/>
    <col min="14096" max="14336" width="9" style="1"/>
    <col min="14337" max="14337" width="5.7109375" style="1" customWidth="1"/>
    <col min="14338" max="14338" width="20.42578125" style="1" customWidth="1"/>
    <col min="14339" max="14339" width="9.7109375" style="1" customWidth="1"/>
    <col min="14340" max="14340" width="10" style="1" customWidth="1"/>
    <col min="14341" max="14342" width="9.7109375" style="1" customWidth="1"/>
    <col min="14343" max="14343" width="7.42578125" style="1" customWidth="1"/>
    <col min="14344" max="14344" width="9.28515625" style="1" customWidth="1"/>
    <col min="14345" max="14345" width="9.7109375" style="1" customWidth="1"/>
    <col min="14346" max="14346" width="9.28515625" style="1" customWidth="1"/>
    <col min="14347" max="14347" width="7.5703125" style="1" customWidth="1"/>
    <col min="14348" max="14348" width="9.28515625" style="1" customWidth="1"/>
    <col min="14349" max="14349" width="10.28515625" style="1" customWidth="1"/>
    <col min="14350" max="14350" width="19.85546875" style="1" customWidth="1"/>
    <col min="14351" max="14351" width="17.7109375" style="1" customWidth="1"/>
    <col min="14352" max="14592" width="9" style="1"/>
    <col min="14593" max="14593" width="5.7109375" style="1" customWidth="1"/>
    <col min="14594" max="14594" width="20.42578125" style="1" customWidth="1"/>
    <col min="14595" max="14595" width="9.7109375" style="1" customWidth="1"/>
    <col min="14596" max="14596" width="10" style="1" customWidth="1"/>
    <col min="14597" max="14598" width="9.7109375" style="1" customWidth="1"/>
    <col min="14599" max="14599" width="7.42578125" style="1" customWidth="1"/>
    <col min="14600" max="14600" width="9.28515625" style="1" customWidth="1"/>
    <col min="14601" max="14601" width="9.7109375" style="1" customWidth="1"/>
    <col min="14602" max="14602" width="9.28515625" style="1" customWidth="1"/>
    <col min="14603" max="14603" width="7.5703125" style="1" customWidth="1"/>
    <col min="14604" max="14604" width="9.28515625" style="1" customWidth="1"/>
    <col min="14605" max="14605" width="10.28515625" style="1" customWidth="1"/>
    <col min="14606" max="14606" width="19.85546875" style="1" customWidth="1"/>
    <col min="14607" max="14607" width="17.7109375" style="1" customWidth="1"/>
    <col min="14608" max="14848" width="9" style="1"/>
    <col min="14849" max="14849" width="5.7109375" style="1" customWidth="1"/>
    <col min="14850" max="14850" width="20.42578125" style="1" customWidth="1"/>
    <col min="14851" max="14851" width="9.7109375" style="1" customWidth="1"/>
    <col min="14852" max="14852" width="10" style="1" customWidth="1"/>
    <col min="14853" max="14854" width="9.7109375" style="1" customWidth="1"/>
    <col min="14855" max="14855" width="7.42578125" style="1" customWidth="1"/>
    <col min="14856" max="14856" width="9.28515625" style="1" customWidth="1"/>
    <col min="14857" max="14857" width="9.7109375" style="1" customWidth="1"/>
    <col min="14858" max="14858" width="9.28515625" style="1" customWidth="1"/>
    <col min="14859" max="14859" width="7.5703125" style="1" customWidth="1"/>
    <col min="14860" max="14860" width="9.28515625" style="1" customWidth="1"/>
    <col min="14861" max="14861" width="10.28515625" style="1" customWidth="1"/>
    <col min="14862" max="14862" width="19.85546875" style="1" customWidth="1"/>
    <col min="14863" max="14863" width="17.7109375" style="1" customWidth="1"/>
    <col min="14864" max="15104" width="9" style="1"/>
    <col min="15105" max="15105" width="5.7109375" style="1" customWidth="1"/>
    <col min="15106" max="15106" width="20.42578125" style="1" customWidth="1"/>
    <col min="15107" max="15107" width="9.7109375" style="1" customWidth="1"/>
    <col min="15108" max="15108" width="10" style="1" customWidth="1"/>
    <col min="15109" max="15110" width="9.7109375" style="1" customWidth="1"/>
    <col min="15111" max="15111" width="7.42578125" style="1" customWidth="1"/>
    <col min="15112" max="15112" width="9.28515625" style="1" customWidth="1"/>
    <col min="15113" max="15113" width="9.7109375" style="1" customWidth="1"/>
    <col min="15114" max="15114" width="9.28515625" style="1" customWidth="1"/>
    <col min="15115" max="15115" width="7.5703125" style="1" customWidth="1"/>
    <col min="15116" max="15116" width="9.28515625" style="1" customWidth="1"/>
    <col min="15117" max="15117" width="10.28515625" style="1" customWidth="1"/>
    <col min="15118" max="15118" width="19.85546875" style="1" customWidth="1"/>
    <col min="15119" max="15119" width="17.7109375" style="1" customWidth="1"/>
    <col min="15120" max="15360" width="9" style="1"/>
    <col min="15361" max="15361" width="5.7109375" style="1" customWidth="1"/>
    <col min="15362" max="15362" width="20.42578125" style="1" customWidth="1"/>
    <col min="15363" max="15363" width="9.7109375" style="1" customWidth="1"/>
    <col min="15364" max="15364" width="10" style="1" customWidth="1"/>
    <col min="15365" max="15366" width="9.7109375" style="1" customWidth="1"/>
    <col min="15367" max="15367" width="7.42578125" style="1" customWidth="1"/>
    <col min="15368" max="15368" width="9.28515625" style="1" customWidth="1"/>
    <col min="15369" max="15369" width="9.7109375" style="1" customWidth="1"/>
    <col min="15370" max="15370" width="9.28515625" style="1" customWidth="1"/>
    <col min="15371" max="15371" width="7.5703125" style="1" customWidth="1"/>
    <col min="15372" max="15372" width="9.28515625" style="1" customWidth="1"/>
    <col min="15373" max="15373" width="10.28515625" style="1" customWidth="1"/>
    <col min="15374" max="15374" width="19.85546875" style="1" customWidth="1"/>
    <col min="15375" max="15375" width="17.7109375" style="1" customWidth="1"/>
    <col min="15376" max="15616" width="9" style="1"/>
    <col min="15617" max="15617" width="5.7109375" style="1" customWidth="1"/>
    <col min="15618" max="15618" width="20.42578125" style="1" customWidth="1"/>
    <col min="15619" max="15619" width="9.7109375" style="1" customWidth="1"/>
    <col min="15620" max="15620" width="10" style="1" customWidth="1"/>
    <col min="15621" max="15622" width="9.7109375" style="1" customWidth="1"/>
    <col min="15623" max="15623" width="7.42578125" style="1" customWidth="1"/>
    <col min="15624" max="15624" width="9.28515625" style="1" customWidth="1"/>
    <col min="15625" max="15625" width="9.7109375" style="1" customWidth="1"/>
    <col min="15626" max="15626" width="9.28515625" style="1" customWidth="1"/>
    <col min="15627" max="15627" width="7.5703125" style="1" customWidth="1"/>
    <col min="15628" max="15628" width="9.28515625" style="1" customWidth="1"/>
    <col min="15629" max="15629" width="10.28515625" style="1" customWidth="1"/>
    <col min="15630" max="15630" width="19.85546875" style="1" customWidth="1"/>
    <col min="15631" max="15631" width="17.7109375" style="1" customWidth="1"/>
    <col min="15632" max="15872" width="9" style="1"/>
    <col min="15873" max="15873" width="5.7109375" style="1" customWidth="1"/>
    <col min="15874" max="15874" width="20.42578125" style="1" customWidth="1"/>
    <col min="15875" max="15875" width="9.7109375" style="1" customWidth="1"/>
    <col min="15876" max="15876" width="10" style="1" customWidth="1"/>
    <col min="15877" max="15878" width="9.7109375" style="1" customWidth="1"/>
    <col min="15879" max="15879" width="7.42578125" style="1" customWidth="1"/>
    <col min="15880" max="15880" width="9.28515625" style="1" customWidth="1"/>
    <col min="15881" max="15881" width="9.7109375" style="1" customWidth="1"/>
    <col min="15882" max="15882" width="9.28515625" style="1" customWidth="1"/>
    <col min="15883" max="15883" width="7.5703125" style="1" customWidth="1"/>
    <col min="15884" max="15884" width="9.28515625" style="1" customWidth="1"/>
    <col min="15885" max="15885" width="10.28515625" style="1" customWidth="1"/>
    <col min="15886" max="15886" width="19.85546875" style="1" customWidth="1"/>
    <col min="15887" max="15887" width="17.7109375" style="1" customWidth="1"/>
    <col min="15888" max="16128" width="9" style="1"/>
    <col min="16129" max="16129" width="5.7109375" style="1" customWidth="1"/>
    <col min="16130" max="16130" width="20.42578125" style="1" customWidth="1"/>
    <col min="16131" max="16131" width="9.7109375" style="1" customWidth="1"/>
    <col min="16132" max="16132" width="10" style="1" customWidth="1"/>
    <col min="16133" max="16134" width="9.7109375" style="1" customWidth="1"/>
    <col min="16135" max="16135" width="7.42578125" style="1" customWidth="1"/>
    <col min="16136" max="16136" width="9.28515625" style="1" customWidth="1"/>
    <col min="16137" max="16137" width="9.7109375" style="1" customWidth="1"/>
    <col min="16138" max="16138" width="9.28515625" style="1" customWidth="1"/>
    <col min="16139" max="16139" width="7.5703125" style="1" customWidth="1"/>
    <col min="16140" max="16140" width="9.28515625" style="1" customWidth="1"/>
    <col min="16141" max="16141" width="10.28515625" style="1" customWidth="1"/>
    <col min="16142" max="16142" width="19.85546875" style="1" customWidth="1"/>
    <col min="16143" max="16143" width="17.7109375" style="1" customWidth="1"/>
    <col min="16144" max="16384" width="9" style="1"/>
  </cols>
  <sheetData>
    <row r="1" spans="1:17" x14ac:dyDescent="0.25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</row>
    <row r="2" spans="1:17" ht="15.75" x14ac:dyDescent="0.25">
      <c r="A2" s="441" t="s">
        <v>55</v>
      </c>
      <c r="B2" s="441"/>
      <c r="C2" s="441"/>
      <c r="D2" s="441"/>
      <c r="E2" s="441"/>
      <c r="F2" s="441"/>
      <c r="G2" s="441"/>
      <c r="H2" s="441"/>
      <c r="I2" s="441"/>
      <c r="J2" s="441"/>
      <c r="K2" s="441"/>
      <c r="L2" s="441"/>
      <c r="M2" s="441"/>
      <c r="N2" s="441"/>
      <c r="O2" s="235"/>
      <c r="P2" s="9"/>
      <c r="Q2" s="9"/>
    </row>
    <row r="3" spans="1:17" ht="8.25" customHeight="1" x14ac:dyDescent="0.25">
      <c r="A3" s="441"/>
      <c r="B3" s="441"/>
      <c r="C3" s="441"/>
      <c r="D3" s="441"/>
      <c r="E3" s="441"/>
      <c r="F3" s="441"/>
      <c r="G3" s="441"/>
      <c r="H3" s="441"/>
      <c r="I3" s="441"/>
      <c r="J3" s="441"/>
      <c r="K3" s="441"/>
      <c r="L3" s="441"/>
      <c r="M3" s="441"/>
      <c r="N3" s="441"/>
      <c r="O3" s="235"/>
      <c r="P3" s="9"/>
      <c r="Q3" s="9"/>
    </row>
    <row r="4" spans="1:17" ht="5.25" customHeight="1" x14ac:dyDescent="0.25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9"/>
      <c r="Q4" s="9"/>
    </row>
    <row r="5" spans="1:17" ht="18.75" customHeight="1" x14ac:dyDescent="0.25">
      <c r="A5" s="451" t="s">
        <v>56</v>
      </c>
      <c r="B5" s="451"/>
      <c r="C5" s="451"/>
      <c r="D5" s="451"/>
      <c r="E5" s="451"/>
      <c r="F5" s="451"/>
      <c r="G5" s="451"/>
      <c r="H5" s="451"/>
      <c r="I5" s="451"/>
      <c r="J5" s="451"/>
      <c r="K5" s="451"/>
      <c r="L5" s="451"/>
      <c r="M5" s="451"/>
      <c r="N5" s="451"/>
      <c r="O5" s="241"/>
      <c r="P5" s="9"/>
      <c r="Q5" s="9"/>
    </row>
    <row r="6" spans="1:17" ht="4.5" customHeight="1" thickBot="1" x14ac:dyDescent="0.3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9"/>
      <c r="Q6" s="9"/>
    </row>
    <row r="7" spans="1:17" ht="21" customHeight="1" x14ac:dyDescent="0.25">
      <c r="A7" s="523" t="s">
        <v>28</v>
      </c>
      <c r="B7" s="525" t="s">
        <v>60</v>
      </c>
      <c r="C7" s="525" t="s">
        <v>57</v>
      </c>
      <c r="D7" s="525"/>
      <c r="E7" s="525"/>
      <c r="F7" s="525"/>
      <c r="G7" s="529" t="s">
        <v>93</v>
      </c>
      <c r="H7" s="530"/>
      <c r="I7" s="531"/>
      <c r="J7" s="534" t="s">
        <v>94</v>
      </c>
      <c r="K7" s="535"/>
      <c r="L7" s="536"/>
      <c r="M7" s="532" t="s">
        <v>23</v>
      </c>
      <c r="N7" s="527" t="s">
        <v>2</v>
      </c>
      <c r="O7" s="123"/>
      <c r="P7" s="9"/>
      <c r="Q7" s="9"/>
    </row>
    <row r="8" spans="1:17" ht="65.25" customHeight="1" thickBot="1" x14ac:dyDescent="0.3">
      <c r="A8" s="524"/>
      <c r="B8" s="526"/>
      <c r="C8" s="247" t="s">
        <v>58</v>
      </c>
      <c r="D8" s="247" t="s">
        <v>95</v>
      </c>
      <c r="E8" s="247" t="s">
        <v>96</v>
      </c>
      <c r="F8" s="247" t="s">
        <v>23</v>
      </c>
      <c r="G8" s="246">
        <v>50</v>
      </c>
      <c r="H8" s="246">
        <v>80</v>
      </c>
      <c r="I8" s="48" t="s">
        <v>98</v>
      </c>
      <c r="J8" s="246" t="s">
        <v>87</v>
      </c>
      <c r="K8" s="246" t="s">
        <v>88</v>
      </c>
      <c r="L8" s="246" t="s">
        <v>145</v>
      </c>
      <c r="M8" s="533"/>
      <c r="N8" s="528"/>
      <c r="O8" s="123"/>
      <c r="P8" s="9"/>
      <c r="Q8" s="9"/>
    </row>
    <row r="9" spans="1:17" ht="15.75" thickBot="1" x14ac:dyDescent="0.3">
      <c r="A9" s="142">
        <v>1</v>
      </c>
      <c r="B9" s="143">
        <v>2</v>
      </c>
      <c r="C9" s="143">
        <v>3</v>
      </c>
      <c r="D9" s="143">
        <v>4</v>
      </c>
      <c r="E9" s="143">
        <v>5</v>
      </c>
      <c r="F9" s="143">
        <v>6</v>
      </c>
      <c r="G9" s="143">
        <v>7</v>
      </c>
      <c r="H9" s="143">
        <v>8</v>
      </c>
      <c r="I9" s="143">
        <v>9</v>
      </c>
      <c r="J9" s="143">
        <v>10</v>
      </c>
      <c r="K9" s="143">
        <v>11</v>
      </c>
      <c r="L9" s="143">
        <v>12</v>
      </c>
      <c r="M9" s="143">
        <v>13</v>
      </c>
      <c r="N9" s="167">
        <v>14</v>
      </c>
      <c r="O9" s="168"/>
      <c r="P9" s="9"/>
      <c r="Q9" s="9"/>
    </row>
    <row r="10" spans="1:17" ht="15" customHeight="1" thickBot="1" x14ac:dyDescent="0.3">
      <c r="A10" s="516" t="s">
        <v>406</v>
      </c>
      <c r="B10" s="517"/>
      <c r="C10" s="517"/>
      <c r="D10" s="517"/>
      <c r="E10" s="517"/>
      <c r="F10" s="517"/>
      <c r="G10" s="517"/>
      <c r="H10" s="517"/>
      <c r="I10" s="517"/>
      <c r="J10" s="517"/>
      <c r="K10" s="517"/>
      <c r="L10" s="517"/>
      <c r="M10" s="517"/>
      <c r="N10" s="518"/>
      <c r="O10" s="150"/>
      <c r="P10" s="9"/>
      <c r="Q10" s="9"/>
    </row>
    <row r="11" spans="1:17" ht="33.950000000000003" customHeight="1" x14ac:dyDescent="0.25">
      <c r="A11" s="374">
        <v>1</v>
      </c>
      <c r="B11" s="328" t="s">
        <v>495</v>
      </c>
      <c r="C11" s="343">
        <f>SUM(Rakšana!J14:J18)</f>
        <v>581.54</v>
      </c>
      <c r="D11" s="343">
        <f>SUM(Rakšana!U14:U18)</f>
        <v>58.150000000000006</v>
      </c>
      <c r="E11" s="343"/>
      <c r="F11" s="343">
        <f>C11+D11+E11</f>
        <v>639.68999999999994</v>
      </c>
      <c r="G11" s="343"/>
      <c r="H11" s="343">
        <f>ROUND((F11*0.8),2)</f>
        <v>511.75</v>
      </c>
      <c r="I11" s="343"/>
      <c r="J11" s="343">
        <f>H11</f>
        <v>511.75</v>
      </c>
      <c r="K11" s="343"/>
      <c r="L11" s="375"/>
      <c r="M11" s="343">
        <f>SUM(J11:L11)</f>
        <v>511.75</v>
      </c>
      <c r="N11" s="376"/>
      <c r="O11" s="150"/>
      <c r="P11" s="9"/>
      <c r="Q11" s="9"/>
    </row>
    <row r="12" spans="1:17" ht="33.950000000000003" customHeight="1" x14ac:dyDescent="0.25">
      <c r="A12" s="47">
        <v>2</v>
      </c>
      <c r="B12" s="341" t="s">
        <v>496</v>
      </c>
      <c r="C12" s="11">
        <f>SUM(Rakšana!J19:J24)</f>
        <v>2093.17</v>
      </c>
      <c r="D12" s="11">
        <f>SUM(Rakšana!U19:U24)-D14</f>
        <v>209.32000000000005</v>
      </c>
      <c r="E12" s="11"/>
      <c r="F12" s="11">
        <f t="shared" ref="F12:F13" si="0">C12+D12+E12</f>
        <v>2302.4900000000002</v>
      </c>
      <c r="G12" s="11"/>
      <c r="H12" s="11">
        <f t="shared" ref="H12:H13" si="1">ROUND((F12*0.8),2)</f>
        <v>1841.99</v>
      </c>
      <c r="I12" s="11"/>
      <c r="J12" s="28"/>
      <c r="K12" s="11"/>
      <c r="L12" s="11">
        <f>H12</f>
        <v>1841.99</v>
      </c>
      <c r="M12" s="11">
        <f t="shared" ref="M12:M15" si="2">SUM(J12:L12)</f>
        <v>1841.99</v>
      </c>
      <c r="N12" s="46"/>
      <c r="O12" s="150"/>
      <c r="P12" s="9"/>
      <c r="Q12" s="9"/>
    </row>
    <row r="13" spans="1:17" ht="33.950000000000003" customHeight="1" x14ac:dyDescent="0.25">
      <c r="A13" s="47">
        <v>3</v>
      </c>
      <c r="B13" s="341" t="s">
        <v>497</v>
      </c>
      <c r="C13" s="11">
        <f>SUM(Rakšana!J25:J52)</f>
        <v>5717.0399999999991</v>
      </c>
      <c r="D13" s="11">
        <f>SUM(Rakšana!U25:U52)</f>
        <v>571.72</v>
      </c>
      <c r="E13" s="11"/>
      <c r="F13" s="11">
        <f t="shared" si="0"/>
        <v>6288.7599999999993</v>
      </c>
      <c r="G13" s="11"/>
      <c r="H13" s="11">
        <f t="shared" si="1"/>
        <v>5031.01</v>
      </c>
      <c r="I13" s="11"/>
      <c r="J13" s="11">
        <f t="shared" ref="J13" si="3">H13</f>
        <v>5031.01</v>
      </c>
      <c r="K13" s="11"/>
      <c r="L13" s="11"/>
      <c r="M13" s="11">
        <f t="shared" si="2"/>
        <v>5031.01</v>
      </c>
      <c r="N13" s="46"/>
      <c r="O13" s="150"/>
      <c r="P13" s="9"/>
      <c r="Q13" s="9"/>
    </row>
    <row r="14" spans="1:17" ht="63" customHeight="1" x14ac:dyDescent="0.25">
      <c r="A14" s="47">
        <v>4</v>
      </c>
      <c r="B14" s="341" t="s">
        <v>86</v>
      </c>
      <c r="C14" s="111">
        <f>Rakšana!R53</f>
        <v>2014.1999999999998</v>
      </c>
      <c r="D14" s="11">
        <f>ROUND((C14*0.5),2)</f>
        <v>1007.1</v>
      </c>
      <c r="E14" s="11"/>
      <c r="F14" s="11">
        <f>C14+D14+E14</f>
        <v>3021.2999999999997</v>
      </c>
      <c r="G14" s="12"/>
      <c r="H14" s="11">
        <f>ROUND((F14*0.8),2)</f>
        <v>2417.04</v>
      </c>
      <c r="I14" s="12"/>
      <c r="J14" s="11"/>
      <c r="K14" s="11"/>
      <c r="L14" s="11">
        <f>H14</f>
        <v>2417.04</v>
      </c>
      <c r="M14" s="11">
        <f t="shared" si="2"/>
        <v>2417.04</v>
      </c>
      <c r="N14" s="46"/>
      <c r="O14" s="150"/>
      <c r="P14" s="9"/>
      <c r="Q14" s="9"/>
    </row>
    <row r="15" spans="1:17" ht="60.75" customHeight="1" thickBot="1" x14ac:dyDescent="0.3">
      <c r="A15" s="377">
        <v>5</v>
      </c>
      <c r="B15" s="329" t="s">
        <v>493</v>
      </c>
      <c r="C15" s="344">
        <f>Rakšana!P53</f>
        <v>15</v>
      </c>
      <c r="D15" s="344"/>
      <c r="E15" s="344"/>
      <c r="F15" s="344">
        <f>C15+D15+E15</f>
        <v>15</v>
      </c>
      <c r="G15" s="378"/>
      <c r="H15" s="344">
        <f>ROUND((F15*0.8),2)</f>
        <v>12</v>
      </c>
      <c r="I15" s="378"/>
      <c r="J15" s="344">
        <f>H15-L15</f>
        <v>12</v>
      </c>
      <c r="K15" s="344"/>
      <c r="L15" s="378"/>
      <c r="M15" s="344">
        <f t="shared" si="2"/>
        <v>12</v>
      </c>
      <c r="N15" s="379"/>
      <c r="O15" s="150"/>
      <c r="P15" s="9"/>
      <c r="Q15" s="9"/>
    </row>
    <row r="16" spans="1:17" ht="45" customHeight="1" thickBot="1" x14ac:dyDescent="0.3">
      <c r="A16" s="519" t="s">
        <v>23</v>
      </c>
      <c r="B16" s="520"/>
      <c r="C16" s="372">
        <f>SUM(C11:C15)</f>
        <v>10420.950000000001</v>
      </c>
      <c r="D16" s="372">
        <f>SUM(D11:D15)</f>
        <v>1846.29</v>
      </c>
      <c r="E16" s="372"/>
      <c r="F16" s="372">
        <f>SUM(F11:F15)</f>
        <v>12267.239999999998</v>
      </c>
      <c r="G16" s="372"/>
      <c r="H16" s="372">
        <f>SUM(H11:H15)</f>
        <v>9813.7900000000009</v>
      </c>
      <c r="I16" s="372"/>
      <c r="J16" s="372">
        <f>SUM(J11:J15)</f>
        <v>5554.76</v>
      </c>
      <c r="K16" s="372"/>
      <c r="L16" s="372"/>
      <c r="M16" s="372">
        <f>SUM(M11:M15)</f>
        <v>9813.7900000000009</v>
      </c>
      <c r="N16" s="373" t="s">
        <v>311</v>
      </c>
      <c r="O16" s="296"/>
      <c r="P16" s="9"/>
      <c r="Q16" s="9"/>
    </row>
    <row r="17" spans="1:15" s="9" customFormat="1" ht="16.5" thickBot="1" x14ac:dyDescent="0.3">
      <c r="A17" s="521" t="s">
        <v>116</v>
      </c>
      <c r="B17" s="522"/>
      <c r="C17" s="207">
        <f>Rakšana!X53</f>
        <v>540.16999999999996</v>
      </c>
      <c r="D17" s="207">
        <f>ROUND((C17*0.1),2)</f>
        <v>54.02</v>
      </c>
      <c r="E17" s="207"/>
      <c r="F17" s="169">
        <f>C17+D17</f>
        <v>594.18999999999994</v>
      </c>
      <c r="G17" s="169"/>
      <c r="H17" s="207">
        <f>ROUND((F17*0.8),2)</f>
        <v>475.35</v>
      </c>
      <c r="I17" s="169"/>
      <c r="J17" s="207">
        <f>H17</f>
        <v>475.35</v>
      </c>
      <c r="K17" s="207"/>
      <c r="L17" s="169"/>
      <c r="M17" s="207">
        <f>H17</f>
        <v>475.35</v>
      </c>
      <c r="N17" s="170"/>
      <c r="O17" s="150"/>
    </row>
    <row r="19" spans="1:15" ht="15.75" x14ac:dyDescent="0.25">
      <c r="B19" s="3" t="s">
        <v>215</v>
      </c>
      <c r="C19" s="3"/>
      <c r="D19" s="3"/>
      <c r="E19" s="3" t="s">
        <v>216</v>
      </c>
    </row>
    <row r="20" spans="1:15" ht="15.75" x14ac:dyDescent="0.25">
      <c r="B20" s="3" t="s">
        <v>215</v>
      </c>
      <c r="C20" s="3"/>
      <c r="D20" s="3"/>
      <c r="E20" s="3" t="s">
        <v>158</v>
      </c>
    </row>
    <row r="21" spans="1:15" ht="15.75" x14ac:dyDescent="0.25">
      <c r="B21" s="3" t="s">
        <v>4</v>
      </c>
      <c r="C21" s="3"/>
      <c r="D21" s="3"/>
      <c r="E21" s="3" t="s">
        <v>122</v>
      </c>
    </row>
    <row r="26" spans="1:15" x14ac:dyDescent="0.25">
      <c r="C26" s="30">
        <f>SUM(C11:C13)</f>
        <v>8391.75</v>
      </c>
      <c r="F26" s="30">
        <f>Rakšana!V53</f>
        <v>12291.239999999998</v>
      </c>
    </row>
    <row r="27" spans="1:15" x14ac:dyDescent="0.25">
      <c r="C27" s="30">
        <f>Rakšana!J53</f>
        <v>8391.7499999999982</v>
      </c>
    </row>
  </sheetData>
  <mergeCells count="12">
    <mergeCell ref="A10:N10"/>
    <mergeCell ref="A16:B16"/>
    <mergeCell ref="A17:B17"/>
    <mergeCell ref="A2:N3"/>
    <mergeCell ref="A5:N5"/>
    <mergeCell ref="A7:A8"/>
    <mergeCell ref="B7:B8"/>
    <mergeCell ref="N7:N8"/>
    <mergeCell ref="C7:F7"/>
    <mergeCell ref="G7:I7"/>
    <mergeCell ref="M7:M8"/>
    <mergeCell ref="J7:L7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79" orientation="landscape" r:id="rId1"/>
  <headerFooter>
    <oddHeader>&amp;L&amp;P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T25"/>
  <sheetViews>
    <sheetView zoomScaleNormal="100" workbookViewId="0">
      <selection activeCell="L12" sqref="L12"/>
    </sheetView>
  </sheetViews>
  <sheetFormatPr defaultRowHeight="15" x14ac:dyDescent="0.25"/>
  <cols>
    <col min="1" max="1" width="2.85546875" style="54" customWidth="1"/>
    <col min="2" max="2" width="5.85546875" style="71" customWidth="1"/>
    <col min="3" max="3" width="6.42578125" style="54" customWidth="1"/>
    <col min="4" max="4" width="5.28515625" style="54" customWidth="1"/>
    <col min="5" max="5" width="3.5703125" style="54" customWidth="1"/>
    <col min="6" max="6" width="5.140625" style="54" customWidth="1"/>
    <col min="7" max="8" width="6.5703125" style="54" customWidth="1"/>
    <col min="9" max="9" width="6.28515625" style="54" customWidth="1"/>
    <col min="10" max="10" width="7" style="54" customWidth="1"/>
    <col min="11" max="11" width="6.28515625" style="54" customWidth="1"/>
    <col min="12" max="12" width="4.5703125" style="54" customWidth="1"/>
    <col min="13" max="13" width="8.140625" style="54" customWidth="1"/>
    <col min="14" max="14" width="6.28515625" style="54" customWidth="1"/>
    <col min="15" max="15" width="5.85546875" style="54" customWidth="1"/>
    <col min="16" max="16" width="6.5703125" style="54" customWidth="1"/>
    <col min="17" max="17" width="6.42578125" style="54" customWidth="1"/>
    <col min="18" max="18" width="5.42578125" style="54" customWidth="1"/>
    <col min="19" max="19" width="7.28515625" style="54" customWidth="1"/>
    <col min="20" max="20" width="6.7109375" style="54" customWidth="1"/>
    <col min="21" max="21" width="5.7109375" style="54" customWidth="1"/>
    <col min="22" max="22" width="6.28515625" style="54" customWidth="1"/>
    <col min="23" max="23" width="6.140625" style="54" customWidth="1"/>
    <col min="24" max="24" width="6.28515625" style="54" customWidth="1"/>
    <col min="25" max="25" width="6.7109375" style="54" customWidth="1"/>
    <col min="26" max="26" width="5.85546875" style="54" customWidth="1"/>
    <col min="27" max="27" width="7.85546875" style="54" customWidth="1"/>
    <col min="28" max="29" width="6.140625" style="54" customWidth="1"/>
    <col min="30" max="35" width="13.28515625" style="54" customWidth="1"/>
    <col min="36" max="257" width="9" style="54"/>
    <col min="258" max="258" width="2.85546875" style="54" customWidth="1"/>
    <col min="259" max="259" width="5.85546875" style="54" customWidth="1"/>
    <col min="260" max="260" width="6.42578125" style="54" customWidth="1"/>
    <col min="261" max="261" width="5.28515625" style="54" customWidth="1"/>
    <col min="262" max="262" width="3.5703125" style="54" customWidth="1"/>
    <col min="263" max="263" width="5.140625" style="54" customWidth="1"/>
    <col min="264" max="265" width="6.5703125" style="54" customWidth="1"/>
    <col min="266" max="266" width="6.28515625" style="54" customWidth="1"/>
    <col min="267" max="267" width="7" style="54" customWidth="1"/>
    <col min="268" max="268" width="6.28515625" style="54" customWidth="1"/>
    <col min="269" max="269" width="4.5703125" style="54" customWidth="1"/>
    <col min="270" max="270" width="8.140625" style="54" customWidth="1"/>
    <col min="271" max="271" width="3.85546875" style="54" customWidth="1"/>
    <col min="272" max="272" width="5.85546875" style="54" customWidth="1"/>
    <col min="273" max="273" width="6.5703125" style="54" customWidth="1"/>
    <col min="274" max="274" width="6.42578125" style="54" customWidth="1"/>
    <col min="275" max="275" width="5.42578125" style="54" customWidth="1"/>
    <col min="276" max="276" width="7.28515625" style="54" customWidth="1"/>
    <col min="277" max="277" width="6.7109375" style="54" customWidth="1"/>
    <col min="278" max="278" width="5.7109375" style="54" customWidth="1"/>
    <col min="279" max="279" width="6.28515625" style="54" customWidth="1"/>
    <col min="280" max="280" width="6.140625" style="54" customWidth="1"/>
    <col min="281" max="281" width="6.28515625" style="54" customWidth="1"/>
    <col min="282" max="282" width="6.7109375" style="54" customWidth="1"/>
    <col min="283" max="283" width="5.85546875" style="54" customWidth="1"/>
    <col min="284" max="284" width="7.85546875" style="54" customWidth="1"/>
    <col min="285" max="285" width="6.140625" style="54" customWidth="1"/>
    <col min="286" max="291" width="13.28515625" style="54" customWidth="1"/>
    <col min="292" max="513" width="9" style="54"/>
    <col min="514" max="514" width="2.85546875" style="54" customWidth="1"/>
    <col min="515" max="515" width="5.85546875" style="54" customWidth="1"/>
    <col min="516" max="516" width="6.42578125" style="54" customWidth="1"/>
    <col min="517" max="517" width="5.28515625" style="54" customWidth="1"/>
    <col min="518" max="518" width="3.5703125" style="54" customWidth="1"/>
    <col min="519" max="519" width="5.140625" style="54" customWidth="1"/>
    <col min="520" max="521" width="6.5703125" style="54" customWidth="1"/>
    <col min="522" max="522" width="6.28515625" style="54" customWidth="1"/>
    <col min="523" max="523" width="7" style="54" customWidth="1"/>
    <col min="524" max="524" width="6.28515625" style="54" customWidth="1"/>
    <col min="525" max="525" width="4.5703125" style="54" customWidth="1"/>
    <col min="526" max="526" width="8.140625" style="54" customWidth="1"/>
    <col min="527" max="527" width="3.85546875" style="54" customWidth="1"/>
    <col min="528" max="528" width="5.85546875" style="54" customWidth="1"/>
    <col min="529" max="529" width="6.5703125" style="54" customWidth="1"/>
    <col min="530" max="530" width="6.42578125" style="54" customWidth="1"/>
    <col min="531" max="531" width="5.42578125" style="54" customWidth="1"/>
    <col min="532" max="532" width="7.28515625" style="54" customWidth="1"/>
    <col min="533" max="533" width="6.7109375" style="54" customWidth="1"/>
    <col min="534" max="534" width="5.7109375" style="54" customWidth="1"/>
    <col min="535" max="535" width="6.28515625" style="54" customWidth="1"/>
    <col min="536" max="536" width="6.140625" style="54" customWidth="1"/>
    <col min="537" max="537" width="6.28515625" style="54" customWidth="1"/>
    <col min="538" max="538" width="6.7109375" style="54" customWidth="1"/>
    <col min="539" max="539" width="5.85546875" style="54" customWidth="1"/>
    <col min="540" max="540" width="7.85546875" style="54" customWidth="1"/>
    <col min="541" max="541" width="6.140625" style="54" customWidth="1"/>
    <col min="542" max="547" width="13.28515625" style="54" customWidth="1"/>
    <col min="548" max="769" width="9" style="54"/>
    <col min="770" max="770" width="2.85546875" style="54" customWidth="1"/>
    <col min="771" max="771" width="5.85546875" style="54" customWidth="1"/>
    <col min="772" max="772" width="6.42578125" style="54" customWidth="1"/>
    <col min="773" max="773" width="5.28515625" style="54" customWidth="1"/>
    <col min="774" max="774" width="3.5703125" style="54" customWidth="1"/>
    <col min="775" max="775" width="5.140625" style="54" customWidth="1"/>
    <col min="776" max="777" width="6.5703125" style="54" customWidth="1"/>
    <col min="778" max="778" width="6.28515625" style="54" customWidth="1"/>
    <col min="779" max="779" width="7" style="54" customWidth="1"/>
    <col min="780" max="780" width="6.28515625" style="54" customWidth="1"/>
    <col min="781" max="781" width="4.5703125" style="54" customWidth="1"/>
    <col min="782" max="782" width="8.140625" style="54" customWidth="1"/>
    <col min="783" max="783" width="3.85546875" style="54" customWidth="1"/>
    <col min="784" max="784" width="5.85546875" style="54" customWidth="1"/>
    <col min="785" max="785" width="6.5703125" style="54" customWidth="1"/>
    <col min="786" max="786" width="6.42578125" style="54" customWidth="1"/>
    <col min="787" max="787" width="5.42578125" style="54" customWidth="1"/>
    <col min="788" max="788" width="7.28515625" style="54" customWidth="1"/>
    <col min="789" max="789" width="6.7109375" style="54" customWidth="1"/>
    <col min="790" max="790" width="5.7109375" style="54" customWidth="1"/>
    <col min="791" max="791" width="6.28515625" style="54" customWidth="1"/>
    <col min="792" max="792" width="6.140625" style="54" customWidth="1"/>
    <col min="793" max="793" width="6.28515625" style="54" customWidth="1"/>
    <col min="794" max="794" width="6.7109375" style="54" customWidth="1"/>
    <col min="795" max="795" width="5.85546875" style="54" customWidth="1"/>
    <col min="796" max="796" width="7.85546875" style="54" customWidth="1"/>
    <col min="797" max="797" width="6.140625" style="54" customWidth="1"/>
    <col min="798" max="803" width="13.28515625" style="54" customWidth="1"/>
    <col min="804" max="1025" width="9" style="54"/>
    <col min="1026" max="1026" width="2.85546875" style="54" customWidth="1"/>
    <col min="1027" max="1027" width="5.85546875" style="54" customWidth="1"/>
    <col min="1028" max="1028" width="6.42578125" style="54" customWidth="1"/>
    <col min="1029" max="1029" width="5.28515625" style="54" customWidth="1"/>
    <col min="1030" max="1030" width="3.5703125" style="54" customWidth="1"/>
    <col min="1031" max="1031" width="5.140625" style="54" customWidth="1"/>
    <col min="1032" max="1033" width="6.5703125" style="54" customWidth="1"/>
    <col min="1034" max="1034" width="6.28515625" style="54" customWidth="1"/>
    <col min="1035" max="1035" width="7" style="54" customWidth="1"/>
    <col min="1036" max="1036" width="6.28515625" style="54" customWidth="1"/>
    <col min="1037" max="1037" width="4.5703125" style="54" customWidth="1"/>
    <col min="1038" max="1038" width="8.140625" style="54" customWidth="1"/>
    <col min="1039" max="1039" width="3.85546875" style="54" customWidth="1"/>
    <col min="1040" max="1040" width="5.85546875" style="54" customWidth="1"/>
    <col min="1041" max="1041" width="6.5703125" style="54" customWidth="1"/>
    <col min="1042" max="1042" width="6.42578125" style="54" customWidth="1"/>
    <col min="1043" max="1043" width="5.42578125" style="54" customWidth="1"/>
    <col min="1044" max="1044" width="7.28515625" style="54" customWidth="1"/>
    <col min="1045" max="1045" width="6.7109375" style="54" customWidth="1"/>
    <col min="1046" max="1046" width="5.7109375" style="54" customWidth="1"/>
    <col min="1047" max="1047" width="6.28515625" style="54" customWidth="1"/>
    <col min="1048" max="1048" width="6.140625" style="54" customWidth="1"/>
    <col min="1049" max="1049" width="6.28515625" style="54" customWidth="1"/>
    <col min="1050" max="1050" width="6.7109375" style="54" customWidth="1"/>
    <col min="1051" max="1051" width="5.85546875" style="54" customWidth="1"/>
    <col min="1052" max="1052" width="7.85546875" style="54" customWidth="1"/>
    <col min="1053" max="1053" width="6.140625" style="54" customWidth="1"/>
    <col min="1054" max="1059" width="13.28515625" style="54" customWidth="1"/>
    <col min="1060" max="1281" width="9" style="54"/>
    <col min="1282" max="1282" width="2.85546875" style="54" customWidth="1"/>
    <col min="1283" max="1283" width="5.85546875" style="54" customWidth="1"/>
    <col min="1284" max="1284" width="6.42578125" style="54" customWidth="1"/>
    <col min="1285" max="1285" width="5.28515625" style="54" customWidth="1"/>
    <col min="1286" max="1286" width="3.5703125" style="54" customWidth="1"/>
    <col min="1287" max="1287" width="5.140625" style="54" customWidth="1"/>
    <col min="1288" max="1289" width="6.5703125" style="54" customWidth="1"/>
    <col min="1290" max="1290" width="6.28515625" style="54" customWidth="1"/>
    <col min="1291" max="1291" width="7" style="54" customWidth="1"/>
    <col min="1292" max="1292" width="6.28515625" style="54" customWidth="1"/>
    <col min="1293" max="1293" width="4.5703125" style="54" customWidth="1"/>
    <col min="1294" max="1294" width="8.140625" style="54" customWidth="1"/>
    <col min="1295" max="1295" width="3.85546875" style="54" customWidth="1"/>
    <col min="1296" max="1296" width="5.85546875" style="54" customWidth="1"/>
    <col min="1297" max="1297" width="6.5703125" style="54" customWidth="1"/>
    <col min="1298" max="1298" width="6.42578125" style="54" customWidth="1"/>
    <col min="1299" max="1299" width="5.42578125" style="54" customWidth="1"/>
    <col min="1300" max="1300" width="7.28515625" style="54" customWidth="1"/>
    <col min="1301" max="1301" width="6.7109375" style="54" customWidth="1"/>
    <col min="1302" max="1302" width="5.7109375" style="54" customWidth="1"/>
    <col min="1303" max="1303" width="6.28515625" style="54" customWidth="1"/>
    <col min="1304" max="1304" width="6.140625" style="54" customWidth="1"/>
    <col min="1305" max="1305" width="6.28515625" style="54" customWidth="1"/>
    <col min="1306" max="1306" width="6.7109375" style="54" customWidth="1"/>
    <col min="1307" max="1307" width="5.85546875" style="54" customWidth="1"/>
    <col min="1308" max="1308" width="7.85546875" style="54" customWidth="1"/>
    <col min="1309" max="1309" width="6.140625" style="54" customWidth="1"/>
    <col min="1310" max="1315" width="13.28515625" style="54" customWidth="1"/>
    <col min="1316" max="1537" width="9" style="54"/>
    <col min="1538" max="1538" width="2.85546875" style="54" customWidth="1"/>
    <col min="1539" max="1539" width="5.85546875" style="54" customWidth="1"/>
    <col min="1540" max="1540" width="6.42578125" style="54" customWidth="1"/>
    <col min="1541" max="1541" width="5.28515625" style="54" customWidth="1"/>
    <col min="1542" max="1542" width="3.5703125" style="54" customWidth="1"/>
    <col min="1543" max="1543" width="5.140625" style="54" customWidth="1"/>
    <col min="1544" max="1545" width="6.5703125" style="54" customWidth="1"/>
    <col min="1546" max="1546" width="6.28515625" style="54" customWidth="1"/>
    <col min="1547" max="1547" width="7" style="54" customWidth="1"/>
    <col min="1548" max="1548" width="6.28515625" style="54" customWidth="1"/>
    <col min="1549" max="1549" width="4.5703125" style="54" customWidth="1"/>
    <col min="1550" max="1550" width="8.140625" style="54" customWidth="1"/>
    <col min="1551" max="1551" width="3.85546875" style="54" customWidth="1"/>
    <col min="1552" max="1552" width="5.85546875" style="54" customWidth="1"/>
    <col min="1553" max="1553" width="6.5703125" style="54" customWidth="1"/>
    <col min="1554" max="1554" width="6.42578125" style="54" customWidth="1"/>
    <col min="1555" max="1555" width="5.42578125" style="54" customWidth="1"/>
    <col min="1556" max="1556" width="7.28515625" style="54" customWidth="1"/>
    <col min="1557" max="1557" width="6.7109375" style="54" customWidth="1"/>
    <col min="1558" max="1558" width="5.7109375" style="54" customWidth="1"/>
    <col min="1559" max="1559" width="6.28515625" style="54" customWidth="1"/>
    <col min="1560" max="1560" width="6.140625" style="54" customWidth="1"/>
    <col min="1561" max="1561" width="6.28515625" style="54" customWidth="1"/>
    <col min="1562" max="1562" width="6.7109375" style="54" customWidth="1"/>
    <col min="1563" max="1563" width="5.85546875" style="54" customWidth="1"/>
    <col min="1564" max="1564" width="7.85546875" style="54" customWidth="1"/>
    <col min="1565" max="1565" width="6.140625" style="54" customWidth="1"/>
    <col min="1566" max="1571" width="13.28515625" style="54" customWidth="1"/>
    <col min="1572" max="1793" width="9" style="54"/>
    <col min="1794" max="1794" width="2.85546875" style="54" customWidth="1"/>
    <col min="1795" max="1795" width="5.85546875" style="54" customWidth="1"/>
    <col min="1796" max="1796" width="6.42578125" style="54" customWidth="1"/>
    <col min="1797" max="1797" width="5.28515625" style="54" customWidth="1"/>
    <col min="1798" max="1798" width="3.5703125" style="54" customWidth="1"/>
    <col min="1799" max="1799" width="5.140625" style="54" customWidth="1"/>
    <col min="1800" max="1801" width="6.5703125" style="54" customWidth="1"/>
    <col min="1802" max="1802" width="6.28515625" style="54" customWidth="1"/>
    <col min="1803" max="1803" width="7" style="54" customWidth="1"/>
    <col min="1804" max="1804" width="6.28515625" style="54" customWidth="1"/>
    <col min="1805" max="1805" width="4.5703125" style="54" customWidth="1"/>
    <col min="1806" max="1806" width="8.140625" style="54" customWidth="1"/>
    <col min="1807" max="1807" width="3.85546875" style="54" customWidth="1"/>
    <col min="1808" max="1808" width="5.85546875" style="54" customWidth="1"/>
    <col min="1809" max="1809" width="6.5703125" style="54" customWidth="1"/>
    <col min="1810" max="1810" width="6.42578125" style="54" customWidth="1"/>
    <col min="1811" max="1811" width="5.42578125" style="54" customWidth="1"/>
    <col min="1812" max="1812" width="7.28515625" style="54" customWidth="1"/>
    <col min="1813" max="1813" width="6.7109375" style="54" customWidth="1"/>
    <col min="1814" max="1814" width="5.7109375" style="54" customWidth="1"/>
    <col min="1815" max="1815" width="6.28515625" style="54" customWidth="1"/>
    <col min="1816" max="1816" width="6.140625" style="54" customWidth="1"/>
    <col min="1817" max="1817" width="6.28515625" style="54" customWidth="1"/>
    <col min="1818" max="1818" width="6.7109375" style="54" customWidth="1"/>
    <col min="1819" max="1819" width="5.85546875" style="54" customWidth="1"/>
    <col min="1820" max="1820" width="7.85546875" style="54" customWidth="1"/>
    <col min="1821" max="1821" width="6.140625" style="54" customWidth="1"/>
    <col min="1822" max="1827" width="13.28515625" style="54" customWidth="1"/>
    <col min="1828" max="2049" width="9" style="54"/>
    <col min="2050" max="2050" width="2.85546875" style="54" customWidth="1"/>
    <col min="2051" max="2051" width="5.85546875" style="54" customWidth="1"/>
    <col min="2052" max="2052" width="6.42578125" style="54" customWidth="1"/>
    <col min="2053" max="2053" width="5.28515625" style="54" customWidth="1"/>
    <col min="2054" max="2054" width="3.5703125" style="54" customWidth="1"/>
    <col min="2055" max="2055" width="5.140625" style="54" customWidth="1"/>
    <col min="2056" max="2057" width="6.5703125" style="54" customWidth="1"/>
    <col min="2058" max="2058" width="6.28515625" style="54" customWidth="1"/>
    <col min="2059" max="2059" width="7" style="54" customWidth="1"/>
    <col min="2060" max="2060" width="6.28515625" style="54" customWidth="1"/>
    <col min="2061" max="2061" width="4.5703125" style="54" customWidth="1"/>
    <col min="2062" max="2062" width="8.140625" style="54" customWidth="1"/>
    <col min="2063" max="2063" width="3.85546875" style="54" customWidth="1"/>
    <col min="2064" max="2064" width="5.85546875" style="54" customWidth="1"/>
    <col min="2065" max="2065" width="6.5703125" style="54" customWidth="1"/>
    <col min="2066" max="2066" width="6.42578125" style="54" customWidth="1"/>
    <col min="2067" max="2067" width="5.42578125" style="54" customWidth="1"/>
    <col min="2068" max="2068" width="7.28515625" style="54" customWidth="1"/>
    <col min="2069" max="2069" width="6.7109375" style="54" customWidth="1"/>
    <col min="2070" max="2070" width="5.7109375" style="54" customWidth="1"/>
    <col min="2071" max="2071" width="6.28515625" style="54" customWidth="1"/>
    <col min="2072" max="2072" width="6.140625" style="54" customWidth="1"/>
    <col min="2073" max="2073" width="6.28515625" style="54" customWidth="1"/>
    <col min="2074" max="2074" width="6.7109375" style="54" customWidth="1"/>
    <col min="2075" max="2075" width="5.85546875" style="54" customWidth="1"/>
    <col min="2076" max="2076" width="7.85546875" style="54" customWidth="1"/>
    <col min="2077" max="2077" width="6.140625" style="54" customWidth="1"/>
    <col min="2078" max="2083" width="13.28515625" style="54" customWidth="1"/>
    <col min="2084" max="2305" width="9" style="54"/>
    <col min="2306" max="2306" width="2.85546875" style="54" customWidth="1"/>
    <col min="2307" max="2307" width="5.85546875" style="54" customWidth="1"/>
    <col min="2308" max="2308" width="6.42578125" style="54" customWidth="1"/>
    <col min="2309" max="2309" width="5.28515625" style="54" customWidth="1"/>
    <col min="2310" max="2310" width="3.5703125" style="54" customWidth="1"/>
    <col min="2311" max="2311" width="5.140625" style="54" customWidth="1"/>
    <col min="2312" max="2313" width="6.5703125" style="54" customWidth="1"/>
    <col min="2314" max="2314" width="6.28515625" style="54" customWidth="1"/>
    <col min="2315" max="2315" width="7" style="54" customWidth="1"/>
    <col min="2316" max="2316" width="6.28515625" style="54" customWidth="1"/>
    <col min="2317" max="2317" width="4.5703125" style="54" customWidth="1"/>
    <col min="2318" max="2318" width="8.140625" style="54" customWidth="1"/>
    <col min="2319" max="2319" width="3.85546875" style="54" customWidth="1"/>
    <col min="2320" max="2320" width="5.85546875" style="54" customWidth="1"/>
    <col min="2321" max="2321" width="6.5703125" style="54" customWidth="1"/>
    <col min="2322" max="2322" width="6.42578125" style="54" customWidth="1"/>
    <col min="2323" max="2323" width="5.42578125" style="54" customWidth="1"/>
    <col min="2324" max="2324" width="7.28515625" style="54" customWidth="1"/>
    <col min="2325" max="2325" width="6.7109375" style="54" customWidth="1"/>
    <col min="2326" max="2326" width="5.7109375" style="54" customWidth="1"/>
    <col min="2327" max="2327" width="6.28515625" style="54" customWidth="1"/>
    <col min="2328" max="2328" width="6.140625" style="54" customWidth="1"/>
    <col min="2329" max="2329" width="6.28515625" style="54" customWidth="1"/>
    <col min="2330" max="2330" width="6.7109375" style="54" customWidth="1"/>
    <col min="2331" max="2331" width="5.85546875" style="54" customWidth="1"/>
    <col min="2332" max="2332" width="7.85546875" style="54" customWidth="1"/>
    <col min="2333" max="2333" width="6.140625" style="54" customWidth="1"/>
    <col min="2334" max="2339" width="13.28515625" style="54" customWidth="1"/>
    <col min="2340" max="2561" width="9" style="54"/>
    <col min="2562" max="2562" width="2.85546875" style="54" customWidth="1"/>
    <col min="2563" max="2563" width="5.85546875" style="54" customWidth="1"/>
    <col min="2564" max="2564" width="6.42578125" style="54" customWidth="1"/>
    <col min="2565" max="2565" width="5.28515625" style="54" customWidth="1"/>
    <col min="2566" max="2566" width="3.5703125" style="54" customWidth="1"/>
    <col min="2567" max="2567" width="5.140625" style="54" customWidth="1"/>
    <col min="2568" max="2569" width="6.5703125" style="54" customWidth="1"/>
    <col min="2570" max="2570" width="6.28515625" style="54" customWidth="1"/>
    <col min="2571" max="2571" width="7" style="54" customWidth="1"/>
    <col min="2572" max="2572" width="6.28515625" style="54" customWidth="1"/>
    <col min="2573" max="2573" width="4.5703125" style="54" customWidth="1"/>
    <col min="2574" max="2574" width="8.140625" style="54" customWidth="1"/>
    <col min="2575" max="2575" width="3.85546875" style="54" customWidth="1"/>
    <col min="2576" max="2576" width="5.85546875" style="54" customWidth="1"/>
    <col min="2577" max="2577" width="6.5703125" style="54" customWidth="1"/>
    <col min="2578" max="2578" width="6.42578125" style="54" customWidth="1"/>
    <col min="2579" max="2579" width="5.42578125" style="54" customWidth="1"/>
    <col min="2580" max="2580" width="7.28515625" style="54" customWidth="1"/>
    <col min="2581" max="2581" width="6.7109375" style="54" customWidth="1"/>
    <col min="2582" max="2582" width="5.7109375" style="54" customWidth="1"/>
    <col min="2583" max="2583" width="6.28515625" style="54" customWidth="1"/>
    <col min="2584" max="2584" width="6.140625" style="54" customWidth="1"/>
    <col min="2585" max="2585" width="6.28515625" style="54" customWidth="1"/>
    <col min="2586" max="2586" width="6.7109375" style="54" customWidth="1"/>
    <col min="2587" max="2587" width="5.85546875" style="54" customWidth="1"/>
    <col min="2588" max="2588" width="7.85546875" style="54" customWidth="1"/>
    <col min="2589" max="2589" width="6.140625" style="54" customWidth="1"/>
    <col min="2590" max="2595" width="13.28515625" style="54" customWidth="1"/>
    <col min="2596" max="2817" width="9" style="54"/>
    <col min="2818" max="2818" width="2.85546875" style="54" customWidth="1"/>
    <col min="2819" max="2819" width="5.85546875" style="54" customWidth="1"/>
    <col min="2820" max="2820" width="6.42578125" style="54" customWidth="1"/>
    <col min="2821" max="2821" width="5.28515625" style="54" customWidth="1"/>
    <col min="2822" max="2822" width="3.5703125" style="54" customWidth="1"/>
    <col min="2823" max="2823" width="5.140625" style="54" customWidth="1"/>
    <col min="2824" max="2825" width="6.5703125" style="54" customWidth="1"/>
    <col min="2826" max="2826" width="6.28515625" style="54" customWidth="1"/>
    <col min="2827" max="2827" width="7" style="54" customWidth="1"/>
    <col min="2828" max="2828" width="6.28515625" style="54" customWidth="1"/>
    <col min="2829" max="2829" width="4.5703125" style="54" customWidth="1"/>
    <col min="2830" max="2830" width="8.140625" style="54" customWidth="1"/>
    <col min="2831" max="2831" width="3.85546875" style="54" customWidth="1"/>
    <col min="2832" max="2832" width="5.85546875" style="54" customWidth="1"/>
    <col min="2833" max="2833" width="6.5703125" style="54" customWidth="1"/>
    <col min="2834" max="2834" width="6.42578125" style="54" customWidth="1"/>
    <col min="2835" max="2835" width="5.42578125" style="54" customWidth="1"/>
    <col min="2836" max="2836" width="7.28515625" style="54" customWidth="1"/>
    <col min="2837" max="2837" width="6.7109375" style="54" customWidth="1"/>
    <col min="2838" max="2838" width="5.7109375" style="54" customWidth="1"/>
    <col min="2839" max="2839" width="6.28515625" style="54" customWidth="1"/>
    <col min="2840" max="2840" width="6.140625" style="54" customWidth="1"/>
    <col min="2841" max="2841" width="6.28515625" style="54" customWidth="1"/>
    <col min="2842" max="2842" width="6.7109375" style="54" customWidth="1"/>
    <col min="2843" max="2843" width="5.85546875" style="54" customWidth="1"/>
    <col min="2844" max="2844" width="7.85546875" style="54" customWidth="1"/>
    <col min="2845" max="2845" width="6.140625" style="54" customWidth="1"/>
    <col min="2846" max="2851" width="13.28515625" style="54" customWidth="1"/>
    <col min="2852" max="3073" width="9" style="54"/>
    <col min="3074" max="3074" width="2.85546875" style="54" customWidth="1"/>
    <col min="3075" max="3075" width="5.85546875" style="54" customWidth="1"/>
    <col min="3076" max="3076" width="6.42578125" style="54" customWidth="1"/>
    <col min="3077" max="3077" width="5.28515625" style="54" customWidth="1"/>
    <col min="3078" max="3078" width="3.5703125" style="54" customWidth="1"/>
    <col min="3079" max="3079" width="5.140625" style="54" customWidth="1"/>
    <col min="3080" max="3081" width="6.5703125" style="54" customWidth="1"/>
    <col min="3082" max="3082" width="6.28515625" style="54" customWidth="1"/>
    <col min="3083" max="3083" width="7" style="54" customWidth="1"/>
    <col min="3084" max="3084" width="6.28515625" style="54" customWidth="1"/>
    <col min="3085" max="3085" width="4.5703125" style="54" customWidth="1"/>
    <col min="3086" max="3086" width="8.140625" style="54" customWidth="1"/>
    <col min="3087" max="3087" width="3.85546875" style="54" customWidth="1"/>
    <col min="3088" max="3088" width="5.85546875" style="54" customWidth="1"/>
    <col min="3089" max="3089" width="6.5703125" style="54" customWidth="1"/>
    <col min="3090" max="3090" width="6.42578125" style="54" customWidth="1"/>
    <col min="3091" max="3091" width="5.42578125" style="54" customWidth="1"/>
    <col min="3092" max="3092" width="7.28515625" style="54" customWidth="1"/>
    <col min="3093" max="3093" width="6.7109375" style="54" customWidth="1"/>
    <col min="3094" max="3094" width="5.7109375" style="54" customWidth="1"/>
    <col min="3095" max="3095" width="6.28515625" style="54" customWidth="1"/>
    <col min="3096" max="3096" width="6.140625" style="54" customWidth="1"/>
    <col min="3097" max="3097" width="6.28515625" style="54" customWidth="1"/>
    <col min="3098" max="3098" width="6.7109375" style="54" customWidth="1"/>
    <col min="3099" max="3099" width="5.85546875" style="54" customWidth="1"/>
    <col min="3100" max="3100" width="7.85546875" style="54" customWidth="1"/>
    <col min="3101" max="3101" width="6.140625" style="54" customWidth="1"/>
    <col min="3102" max="3107" width="13.28515625" style="54" customWidth="1"/>
    <col min="3108" max="3329" width="9" style="54"/>
    <col min="3330" max="3330" width="2.85546875" style="54" customWidth="1"/>
    <col min="3331" max="3331" width="5.85546875" style="54" customWidth="1"/>
    <col min="3332" max="3332" width="6.42578125" style="54" customWidth="1"/>
    <col min="3333" max="3333" width="5.28515625" style="54" customWidth="1"/>
    <col min="3334" max="3334" width="3.5703125" style="54" customWidth="1"/>
    <col min="3335" max="3335" width="5.140625" style="54" customWidth="1"/>
    <col min="3336" max="3337" width="6.5703125" style="54" customWidth="1"/>
    <col min="3338" max="3338" width="6.28515625" style="54" customWidth="1"/>
    <col min="3339" max="3339" width="7" style="54" customWidth="1"/>
    <col min="3340" max="3340" width="6.28515625" style="54" customWidth="1"/>
    <col min="3341" max="3341" width="4.5703125" style="54" customWidth="1"/>
    <col min="3342" max="3342" width="8.140625" style="54" customWidth="1"/>
    <col min="3343" max="3343" width="3.85546875" style="54" customWidth="1"/>
    <col min="3344" max="3344" width="5.85546875" style="54" customWidth="1"/>
    <col min="3345" max="3345" width="6.5703125" style="54" customWidth="1"/>
    <col min="3346" max="3346" width="6.42578125" style="54" customWidth="1"/>
    <col min="3347" max="3347" width="5.42578125" style="54" customWidth="1"/>
    <col min="3348" max="3348" width="7.28515625" style="54" customWidth="1"/>
    <col min="3349" max="3349" width="6.7109375" style="54" customWidth="1"/>
    <col min="3350" max="3350" width="5.7109375" style="54" customWidth="1"/>
    <col min="3351" max="3351" width="6.28515625" style="54" customWidth="1"/>
    <col min="3352" max="3352" width="6.140625" style="54" customWidth="1"/>
    <col min="3353" max="3353" width="6.28515625" style="54" customWidth="1"/>
    <col min="3354" max="3354" width="6.7109375" style="54" customWidth="1"/>
    <col min="3355" max="3355" width="5.85546875" style="54" customWidth="1"/>
    <col min="3356" max="3356" width="7.85546875" style="54" customWidth="1"/>
    <col min="3357" max="3357" width="6.140625" style="54" customWidth="1"/>
    <col min="3358" max="3363" width="13.28515625" style="54" customWidth="1"/>
    <col min="3364" max="3585" width="9" style="54"/>
    <col min="3586" max="3586" width="2.85546875" style="54" customWidth="1"/>
    <col min="3587" max="3587" width="5.85546875" style="54" customWidth="1"/>
    <col min="3588" max="3588" width="6.42578125" style="54" customWidth="1"/>
    <col min="3589" max="3589" width="5.28515625" style="54" customWidth="1"/>
    <col min="3590" max="3590" width="3.5703125" style="54" customWidth="1"/>
    <col min="3591" max="3591" width="5.140625" style="54" customWidth="1"/>
    <col min="3592" max="3593" width="6.5703125" style="54" customWidth="1"/>
    <col min="3594" max="3594" width="6.28515625" style="54" customWidth="1"/>
    <col min="3595" max="3595" width="7" style="54" customWidth="1"/>
    <col min="3596" max="3596" width="6.28515625" style="54" customWidth="1"/>
    <col min="3597" max="3597" width="4.5703125" style="54" customWidth="1"/>
    <col min="3598" max="3598" width="8.140625" style="54" customWidth="1"/>
    <col min="3599" max="3599" width="3.85546875" style="54" customWidth="1"/>
    <col min="3600" max="3600" width="5.85546875" style="54" customWidth="1"/>
    <col min="3601" max="3601" width="6.5703125" style="54" customWidth="1"/>
    <col min="3602" max="3602" width="6.42578125" style="54" customWidth="1"/>
    <col min="3603" max="3603" width="5.42578125" style="54" customWidth="1"/>
    <col min="3604" max="3604" width="7.28515625" style="54" customWidth="1"/>
    <col min="3605" max="3605" width="6.7109375" style="54" customWidth="1"/>
    <col min="3606" max="3606" width="5.7109375" style="54" customWidth="1"/>
    <col min="3607" max="3607" width="6.28515625" style="54" customWidth="1"/>
    <col min="3608" max="3608" width="6.140625" style="54" customWidth="1"/>
    <col min="3609" max="3609" width="6.28515625" style="54" customWidth="1"/>
    <col min="3610" max="3610" width="6.7109375" style="54" customWidth="1"/>
    <col min="3611" max="3611" width="5.85546875" style="54" customWidth="1"/>
    <col min="3612" max="3612" width="7.85546875" style="54" customWidth="1"/>
    <col min="3613" max="3613" width="6.140625" style="54" customWidth="1"/>
    <col min="3614" max="3619" width="13.28515625" style="54" customWidth="1"/>
    <col min="3620" max="3841" width="9" style="54"/>
    <col min="3842" max="3842" width="2.85546875" style="54" customWidth="1"/>
    <col min="3843" max="3843" width="5.85546875" style="54" customWidth="1"/>
    <col min="3844" max="3844" width="6.42578125" style="54" customWidth="1"/>
    <col min="3845" max="3845" width="5.28515625" style="54" customWidth="1"/>
    <col min="3846" max="3846" width="3.5703125" style="54" customWidth="1"/>
    <col min="3847" max="3847" width="5.140625" style="54" customWidth="1"/>
    <col min="3848" max="3849" width="6.5703125" style="54" customWidth="1"/>
    <col min="3850" max="3850" width="6.28515625" style="54" customWidth="1"/>
    <col min="3851" max="3851" width="7" style="54" customWidth="1"/>
    <col min="3852" max="3852" width="6.28515625" style="54" customWidth="1"/>
    <col min="3853" max="3853" width="4.5703125" style="54" customWidth="1"/>
    <col min="3854" max="3854" width="8.140625" style="54" customWidth="1"/>
    <col min="3855" max="3855" width="3.85546875" style="54" customWidth="1"/>
    <col min="3856" max="3856" width="5.85546875" style="54" customWidth="1"/>
    <col min="3857" max="3857" width="6.5703125" style="54" customWidth="1"/>
    <col min="3858" max="3858" width="6.42578125" style="54" customWidth="1"/>
    <col min="3859" max="3859" width="5.42578125" style="54" customWidth="1"/>
    <col min="3860" max="3860" width="7.28515625" style="54" customWidth="1"/>
    <col min="3861" max="3861" width="6.7109375" style="54" customWidth="1"/>
    <col min="3862" max="3862" width="5.7109375" style="54" customWidth="1"/>
    <col min="3863" max="3863" width="6.28515625" style="54" customWidth="1"/>
    <col min="3864" max="3864" width="6.140625" style="54" customWidth="1"/>
    <col min="3865" max="3865" width="6.28515625" style="54" customWidth="1"/>
    <col min="3866" max="3866" width="6.7109375" style="54" customWidth="1"/>
    <col min="3867" max="3867" width="5.85546875" style="54" customWidth="1"/>
    <col min="3868" max="3868" width="7.85546875" style="54" customWidth="1"/>
    <col min="3869" max="3869" width="6.140625" style="54" customWidth="1"/>
    <col min="3870" max="3875" width="13.28515625" style="54" customWidth="1"/>
    <col min="3876" max="4097" width="9" style="54"/>
    <col min="4098" max="4098" width="2.85546875" style="54" customWidth="1"/>
    <col min="4099" max="4099" width="5.85546875" style="54" customWidth="1"/>
    <col min="4100" max="4100" width="6.42578125" style="54" customWidth="1"/>
    <col min="4101" max="4101" width="5.28515625" style="54" customWidth="1"/>
    <col min="4102" max="4102" width="3.5703125" style="54" customWidth="1"/>
    <col min="4103" max="4103" width="5.140625" style="54" customWidth="1"/>
    <col min="4104" max="4105" width="6.5703125" style="54" customWidth="1"/>
    <col min="4106" max="4106" width="6.28515625" style="54" customWidth="1"/>
    <col min="4107" max="4107" width="7" style="54" customWidth="1"/>
    <col min="4108" max="4108" width="6.28515625" style="54" customWidth="1"/>
    <col min="4109" max="4109" width="4.5703125" style="54" customWidth="1"/>
    <col min="4110" max="4110" width="8.140625" style="54" customWidth="1"/>
    <col min="4111" max="4111" width="3.85546875" style="54" customWidth="1"/>
    <col min="4112" max="4112" width="5.85546875" style="54" customWidth="1"/>
    <col min="4113" max="4113" width="6.5703125" style="54" customWidth="1"/>
    <col min="4114" max="4114" width="6.42578125" style="54" customWidth="1"/>
    <col min="4115" max="4115" width="5.42578125" style="54" customWidth="1"/>
    <col min="4116" max="4116" width="7.28515625" style="54" customWidth="1"/>
    <col min="4117" max="4117" width="6.7109375" style="54" customWidth="1"/>
    <col min="4118" max="4118" width="5.7109375" style="54" customWidth="1"/>
    <col min="4119" max="4119" width="6.28515625" style="54" customWidth="1"/>
    <col min="4120" max="4120" width="6.140625" style="54" customWidth="1"/>
    <col min="4121" max="4121" width="6.28515625" style="54" customWidth="1"/>
    <col min="4122" max="4122" width="6.7109375" style="54" customWidth="1"/>
    <col min="4123" max="4123" width="5.85546875" style="54" customWidth="1"/>
    <col min="4124" max="4124" width="7.85546875" style="54" customWidth="1"/>
    <col min="4125" max="4125" width="6.140625" style="54" customWidth="1"/>
    <col min="4126" max="4131" width="13.28515625" style="54" customWidth="1"/>
    <col min="4132" max="4353" width="9" style="54"/>
    <col min="4354" max="4354" width="2.85546875" style="54" customWidth="1"/>
    <col min="4355" max="4355" width="5.85546875" style="54" customWidth="1"/>
    <col min="4356" max="4356" width="6.42578125" style="54" customWidth="1"/>
    <col min="4357" max="4357" width="5.28515625" style="54" customWidth="1"/>
    <col min="4358" max="4358" width="3.5703125" style="54" customWidth="1"/>
    <col min="4359" max="4359" width="5.140625" style="54" customWidth="1"/>
    <col min="4360" max="4361" width="6.5703125" style="54" customWidth="1"/>
    <col min="4362" max="4362" width="6.28515625" style="54" customWidth="1"/>
    <col min="4363" max="4363" width="7" style="54" customWidth="1"/>
    <col min="4364" max="4364" width="6.28515625" style="54" customWidth="1"/>
    <col min="4365" max="4365" width="4.5703125" style="54" customWidth="1"/>
    <col min="4366" max="4366" width="8.140625" style="54" customWidth="1"/>
    <col min="4367" max="4367" width="3.85546875" style="54" customWidth="1"/>
    <col min="4368" max="4368" width="5.85546875" style="54" customWidth="1"/>
    <col min="4369" max="4369" width="6.5703125" style="54" customWidth="1"/>
    <col min="4370" max="4370" width="6.42578125" style="54" customWidth="1"/>
    <col min="4371" max="4371" width="5.42578125" style="54" customWidth="1"/>
    <col min="4372" max="4372" width="7.28515625" style="54" customWidth="1"/>
    <col min="4373" max="4373" width="6.7109375" style="54" customWidth="1"/>
    <col min="4374" max="4374" width="5.7109375" style="54" customWidth="1"/>
    <col min="4375" max="4375" width="6.28515625" style="54" customWidth="1"/>
    <col min="4376" max="4376" width="6.140625" style="54" customWidth="1"/>
    <col min="4377" max="4377" width="6.28515625" style="54" customWidth="1"/>
    <col min="4378" max="4378" width="6.7109375" style="54" customWidth="1"/>
    <col min="4379" max="4379" width="5.85546875" style="54" customWidth="1"/>
    <col min="4380" max="4380" width="7.85546875" style="54" customWidth="1"/>
    <col min="4381" max="4381" width="6.140625" style="54" customWidth="1"/>
    <col min="4382" max="4387" width="13.28515625" style="54" customWidth="1"/>
    <col min="4388" max="4609" width="9" style="54"/>
    <col min="4610" max="4610" width="2.85546875" style="54" customWidth="1"/>
    <col min="4611" max="4611" width="5.85546875" style="54" customWidth="1"/>
    <col min="4612" max="4612" width="6.42578125" style="54" customWidth="1"/>
    <col min="4613" max="4613" width="5.28515625" style="54" customWidth="1"/>
    <col min="4614" max="4614" width="3.5703125" style="54" customWidth="1"/>
    <col min="4615" max="4615" width="5.140625" style="54" customWidth="1"/>
    <col min="4616" max="4617" width="6.5703125" style="54" customWidth="1"/>
    <col min="4618" max="4618" width="6.28515625" style="54" customWidth="1"/>
    <col min="4619" max="4619" width="7" style="54" customWidth="1"/>
    <col min="4620" max="4620" width="6.28515625" style="54" customWidth="1"/>
    <col min="4621" max="4621" width="4.5703125" style="54" customWidth="1"/>
    <col min="4622" max="4622" width="8.140625" style="54" customWidth="1"/>
    <col min="4623" max="4623" width="3.85546875" style="54" customWidth="1"/>
    <col min="4624" max="4624" width="5.85546875" style="54" customWidth="1"/>
    <col min="4625" max="4625" width="6.5703125" style="54" customWidth="1"/>
    <col min="4626" max="4626" width="6.42578125" style="54" customWidth="1"/>
    <col min="4627" max="4627" width="5.42578125" style="54" customWidth="1"/>
    <col min="4628" max="4628" width="7.28515625" style="54" customWidth="1"/>
    <col min="4629" max="4629" width="6.7109375" style="54" customWidth="1"/>
    <col min="4630" max="4630" width="5.7109375" style="54" customWidth="1"/>
    <col min="4631" max="4631" width="6.28515625" style="54" customWidth="1"/>
    <col min="4632" max="4632" width="6.140625" style="54" customWidth="1"/>
    <col min="4633" max="4633" width="6.28515625" style="54" customWidth="1"/>
    <col min="4634" max="4634" width="6.7109375" style="54" customWidth="1"/>
    <col min="4635" max="4635" width="5.85546875" style="54" customWidth="1"/>
    <col min="4636" max="4636" width="7.85546875" style="54" customWidth="1"/>
    <col min="4637" max="4637" width="6.140625" style="54" customWidth="1"/>
    <col min="4638" max="4643" width="13.28515625" style="54" customWidth="1"/>
    <col min="4644" max="4865" width="9" style="54"/>
    <col min="4866" max="4866" width="2.85546875" style="54" customWidth="1"/>
    <col min="4867" max="4867" width="5.85546875" style="54" customWidth="1"/>
    <col min="4868" max="4868" width="6.42578125" style="54" customWidth="1"/>
    <col min="4869" max="4869" width="5.28515625" style="54" customWidth="1"/>
    <col min="4870" max="4870" width="3.5703125" style="54" customWidth="1"/>
    <col min="4871" max="4871" width="5.140625" style="54" customWidth="1"/>
    <col min="4872" max="4873" width="6.5703125" style="54" customWidth="1"/>
    <col min="4874" max="4874" width="6.28515625" style="54" customWidth="1"/>
    <col min="4875" max="4875" width="7" style="54" customWidth="1"/>
    <col min="4876" max="4876" width="6.28515625" style="54" customWidth="1"/>
    <col min="4877" max="4877" width="4.5703125" style="54" customWidth="1"/>
    <col min="4878" max="4878" width="8.140625" style="54" customWidth="1"/>
    <col min="4879" max="4879" width="3.85546875" style="54" customWidth="1"/>
    <col min="4880" max="4880" width="5.85546875" style="54" customWidth="1"/>
    <col min="4881" max="4881" width="6.5703125" style="54" customWidth="1"/>
    <col min="4882" max="4882" width="6.42578125" style="54" customWidth="1"/>
    <col min="4883" max="4883" width="5.42578125" style="54" customWidth="1"/>
    <col min="4884" max="4884" width="7.28515625" style="54" customWidth="1"/>
    <col min="4885" max="4885" width="6.7109375" style="54" customWidth="1"/>
    <col min="4886" max="4886" width="5.7109375" style="54" customWidth="1"/>
    <col min="4887" max="4887" width="6.28515625" style="54" customWidth="1"/>
    <col min="4888" max="4888" width="6.140625" style="54" customWidth="1"/>
    <col min="4889" max="4889" width="6.28515625" style="54" customWidth="1"/>
    <col min="4890" max="4890" width="6.7109375" style="54" customWidth="1"/>
    <col min="4891" max="4891" width="5.85546875" style="54" customWidth="1"/>
    <col min="4892" max="4892" width="7.85546875" style="54" customWidth="1"/>
    <col min="4893" max="4893" width="6.140625" style="54" customWidth="1"/>
    <col min="4894" max="4899" width="13.28515625" style="54" customWidth="1"/>
    <col min="4900" max="5121" width="9" style="54"/>
    <col min="5122" max="5122" width="2.85546875" style="54" customWidth="1"/>
    <col min="5123" max="5123" width="5.85546875" style="54" customWidth="1"/>
    <col min="5124" max="5124" width="6.42578125" style="54" customWidth="1"/>
    <col min="5125" max="5125" width="5.28515625" style="54" customWidth="1"/>
    <col min="5126" max="5126" width="3.5703125" style="54" customWidth="1"/>
    <col min="5127" max="5127" width="5.140625" style="54" customWidth="1"/>
    <col min="5128" max="5129" width="6.5703125" style="54" customWidth="1"/>
    <col min="5130" max="5130" width="6.28515625" style="54" customWidth="1"/>
    <col min="5131" max="5131" width="7" style="54" customWidth="1"/>
    <col min="5132" max="5132" width="6.28515625" style="54" customWidth="1"/>
    <col min="5133" max="5133" width="4.5703125" style="54" customWidth="1"/>
    <col min="5134" max="5134" width="8.140625" style="54" customWidth="1"/>
    <col min="5135" max="5135" width="3.85546875" style="54" customWidth="1"/>
    <col min="5136" max="5136" width="5.85546875" style="54" customWidth="1"/>
    <col min="5137" max="5137" width="6.5703125" style="54" customWidth="1"/>
    <col min="5138" max="5138" width="6.42578125" style="54" customWidth="1"/>
    <col min="5139" max="5139" width="5.42578125" style="54" customWidth="1"/>
    <col min="5140" max="5140" width="7.28515625" style="54" customWidth="1"/>
    <col min="5141" max="5141" width="6.7109375" style="54" customWidth="1"/>
    <col min="5142" max="5142" width="5.7109375" style="54" customWidth="1"/>
    <col min="5143" max="5143" width="6.28515625" style="54" customWidth="1"/>
    <col min="5144" max="5144" width="6.140625" style="54" customWidth="1"/>
    <col min="5145" max="5145" width="6.28515625" style="54" customWidth="1"/>
    <col min="5146" max="5146" width="6.7109375" style="54" customWidth="1"/>
    <col min="5147" max="5147" width="5.85546875" style="54" customWidth="1"/>
    <col min="5148" max="5148" width="7.85546875" style="54" customWidth="1"/>
    <col min="5149" max="5149" width="6.140625" style="54" customWidth="1"/>
    <col min="5150" max="5155" width="13.28515625" style="54" customWidth="1"/>
    <col min="5156" max="5377" width="9" style="54"/>
    <col min="5378" max="5378" width="2.85546875" style="54" customWidth="1"/>
    <col min="5379" max="5379" width="5.85546875" style="54" customWidth="1"/>
    <col min="5380" max="5380" width="6.42578125" style="54" customWidth="1"/>
    <col min="5381" max="5381" width="5.28515625" style="54" customWidth="1"/>
    <col min="5382" max="5382" width="3.5703125" style="54" customWidth="1"/>
    <col min="5383" max="5383" width="5.140625" style="54" customWidth="1"/>
    <col min="5384" max="5385" width="6.5703125" style="54" customWidth="1"/>
    <col min="5386" max="5386" width="6.28515625" style="54" customWidth="1"/>
    <col min="5387" max="5387" width="7" style="54" customWidth="1"/>
    <col min="5388" max="5388" width="6.28515625" style="54" customWidth="1"/>
    <col min="5389" max="5389" width="4.5703125" style="54" customWidth="1"/>
    <col min="5390" max="5390" width="8.140625" style="54" customWidth="1"/>
    <col min="5391" max="5391" width="3.85546875" style="54" customWidth="1"/>
    <col min="5392" max="5392" width="5.85546875" style="54" customWidth="1"/>
    <col min="5393" max="5393" width="6.5703125" style="54" customWidth="1"/>
    <col min="5394" max="5394" width="6.42578125" style="54" customWidth="1"/>
    <col min="5395" max="5395" width="5.42578125" style="54" customWidth="1"/>
    <col min="5396" max="5396" width="7.28515625" style="54" customWidth="1"/>
    <col min="5397" max="5397" width="6.7109375" style="54" customWidth="1"/>
    <col min="5398" max="5398" width="5.7109375" style="54" customWidth="1"/>
    <col min="5399" max="5399" width="6.28515625" style="54" customWidth="1"/>
    <col min="5400" max="5400" width="6.140625" style="54" customWidth="1"/>
    <col min="5401" max="5401" width="6.28515625" style="54" customWidth="1"/>
    <col min="5402" max="5402" width="6.7109375" style="54" customWidth="1"/>
    <col min="5403" max="5403" width="5.85546875" style="54" customWidth="1"/>
    <col min="5404" max="5404" width="7.85546875" style="54" customWidth="1"/>
    <col min="5405" max="5405" width="6.140625" style="54" customWidth="1"/>
    <col min="5406" max="5411" width="13.28515625" style="54" customWidth="1"/>
    <col min="5412" max="5633" width="9" style="54"/>
    <col min="5634" max="5634" width="2.85546875" style="54" customWidth="1"/>
    <col min="5635" max="5635" width="5.85546875" style="54" customWidth="1"/>
    <col min="5636" max="5636" width="6.42578125" style="54" customWidth="1"/>
    <col min="5637" max="5637" width="5.28515625" style="54" customWidth="1"/>
    <col min="5638" max="5638" width="3.5703125" style="54" customWidth="1"/>
    <col min="5639" max="5639" width="5.140625" style="54" customWidth="1"/>
    <col min="5640" max="5641" width="6.5703125" style="54" customWidth="1"/>
    <col min="5642" max="5642" width="6.28515625" style="54" customWidth="1"/>
    <col min="5643" max="5643" width="7" style="54" customWidth="1"/>
    <col min="5644" max="5644" width="6.28515625" style="54" customWidth="1"/>
    <col min="5645" max="5645" width="4.5703125" style="54" customWidth="1"/>
    <col min="5646" max="5646" width="8.140625" style="54" customWidth="1"/>
    <col min="5647" max="5647" width="3.85546875" style="54" customWidth="1"/>
    <col min="5648" max="5648" width="5.85546875" style="54" customWidth="1"/>
    <col min="5649" max="5649" width="6.5703125" style="54" customWidth="1"/>
    <col min="5650" max="5650" width="6.42578125" style="54" customWidth="1"/>
    <col min="5651" max="5651" width="5.42578125" style="54" customWidth="1"/>
    <col min="5652" max="5652" width="7.28515625" style="54" customWidth="1"/>
    <col min="5653" max="5653" width="6.7109375" style="54" customWidth="1"/>
    <col min="5654" max="5654" width="5.7109375" style="54" customWidth="1"/>
    <col min="5655" max="5655" width="6.28515625" style="54" customWidth="1"/>
    <col min="5656" max="5656" width="6.140625" style="54" customWidth="1"/>
    <col min="5657" max="5657" width="6.28515625" style="54" customWidth="1"/>
    <col min="5658" max="5658" width="6.7109375" style="54" customWidth="1"/>
    <col min="5659" max="5659" width="5.85546875" style="54" customWidth="1"/>
    <col min="5660" max="5660" width="7.85546875" style="54" customWidth="1"/>
    <col min="5661" max="5661" width="6.140625" style="54" customWidth="1"/>
    <col min="5662" max="5667" width="13.28515625" style="54" customWidth="1"/>
    <col min="5668" max="5889" width="9" style="54"/>
    <col min="5890" max="5890" width="2.85546875" style="54" customWidth="1"/>
    <col min="5891" max="5891" width="5.85546875" style="54" customWidth="1"/>
    <col min="5892" max="5892" width="6.42578125" style="54" customWidth="1"/>
    <col min="5893" max="5893" width="5.28515625" style="54" customWidth="1"/>
    <col min="5894" max="5894" width="3.5703125" style="54" customWidth="1"/>
    <col min="5895" max="5895" width="5.140625" style="54" customWidth="1"/>
    <col min="5896" max="5897" width="6.5703125" style="54" customWidth="1"/>
    <col min="5898" max="5898" width="6.28515625" style="54" customWidth="1"/>
    <col min="5899" max="5899" width="7" style="54" customWidth="1"/>
    <col min="5900" max="5900" width="6.28515625" style="54" customWidth="1"/>
    <col min="5901" max="5901" width="4.5703125" style="54" customWidth="1"/>
    <col min="5902" max="5902" width="8.140625" style="54" customWidth="1"/>
    <col min="5903" max="5903" width="3.85546875" style="54" customWidth="1"/>
    <col min="5904" max="5904" width="5.85546875" style="54" customWidth="1"/>
    <col min="5905" max="5905" width="6.5703125" style="54" customWidth="1"/>
    <col min="5906" max="5906" width="6.42578125" style="54" customWidth="1"/>
    <col min="5907" max="5907" width="5.42578125" style="54" customWidth="1"/>
    <col min="5908" max="5908" width="7.28515625" style="54" customWidth="1"/>
    <col min="5909" max="5909" width="6.7109375" style="54" customWidth="1"/>
    <col min="5910" max="5910" width="5.7109375" style="54" customWidth="1"/>
    <col min="5911" max="5911" width="6.28515625" style="54" customWidth="1"/>
    <col min="5912" max="5912" width="6.140625" style="54" customWidth="1"/>
    <col min="5913" max="5913" width="6.28515625" style="54" customWidth="1"/>
    <col min="5914" max="5914" width="6.7109375" style="54" customWidth="1"/>
    <col min="5915" max="5915" width="5.85546875" style="54" customWidth="1"/>
    <col min="5916" max="5916" width="7.85546875" style="54" customWidth="1"/>
    <col min="5917" max="5917" width="6.140625" style="54" customWidth="1"/>
    <col min="5918" max="5923" width="13.28515625" style="54" customWidth="1"/>
    <col min="5924" max="6145" width="9" style="54"/>
    <col min="6146" max="6146" width="2.85546875" style="54" customWidth="1"/>
    <col min="6147" max="6147" width="5.85546875" style="54" customWidth="1"/>
    <col min="6148" max="6148" width="6.42578125" style="54" customWidth="1"/>
    <col min="6149" max="6149" width="5.28515625" style="54" customWidth="1"/>
    <col min="6150" max="6150" width="3.5703125" style="54" customWidth="1"/>
    <col min="6151" max="6151" width="5.140625" style="54" customWidth="1"/>
    <col min="6152" max="6153" width="6.5703125" style="54" customWidth="1"/>
    <col min="6154" max="6154" width="6.28515625" style="54" customWidth="1"/>
    <col min="6155" max="6155" width="7" style="54" customWidth="1"/>
    <col min="6156" max="6156" width="6.28515625" style="54" customWidth="1"/>
    <col min="6157" max="6157" width="4.5703125" style="54" customWidth="1"/>
    <col min="6158" max="6158" width="8.140625" style="54" customWidth="1"/>
    <col min="6159" max="6159" width="3.85546875" style="54" customWidth="1"/>
    <col min="6160" max="6160" width="5.85546875" style="54" customWidth="1"/>
    <col min="6161" max="6161" width="6.5703125" style="54" customWidth="1"/>
    <col min="6162" max="6162" width="6.42578125" style="54" customWidth="1"/>
    <col min="6163" max="6163" width="5.42578125" style="54" customWidth="1"/>
    <col min="6164" max="6164" width="7.28515625" style="54" customWidth="1"/>
    <col min="6165" max="6165" width="6.7109375" style="54" customWidth="1"/>
    <col min="6166" max="6166" width="5.7109375" style="54" customWidth="1"/>
    <col min="6167" max="6167" width="6.28515625" style="54" customWidth="1"/>
    <col min="6168" max="6168" width="6.140625" style="54" customWidth="1"/>
    <col min="6169" max="6169" width="6.28515625" style="54" customWidth="1"/>
    <col min="6170" max="6170" width="6.7109375" style="54" customWidth="1"/>
    <col min="6171" max="6171" width="5.85546875" style="54" customWidth="1"/>
    <col min="6172" max="6172" width="7.85546875" style="54" customWidth="1"/>
    <col min="6173" max="6173" width="6.140625" style="54" customWidth="1"/>
    <col min="6174" max="6179" width="13.28515625" style="54" customWidth="1"/>
    <col min="6180" max="6401" width="9" style="54"/>
    <col min="6402" max="6402" width="2.85546875" style="54" customWidth="1"/>
    <col min="6403" max="6403" width="5.85546875" style="54" customWidth="1"/>
    <col min="6404" max="6404" width="6.42578125" style="54" customWidth="1"/>
    <col min="6405" max="6405" width="5.28515625" style="54" customWidth="1"/>
    <col min="6406" max="6406" width="3.5703125" style="54" customWidth="1"/>
    <col min="6407" max="6407" width="5.140625" style="54" customWidth="1"/>
    <col min="6408" max="6409" width="6.5703125" style="54" customWidth="1"/>
    <col min="6410" max="6410" width="6.28515625" style="54" customWidth="1"/>
    <col min="6411" max="6411" width="7" style="54" customWidth="1"/>
    <col min="6412" max="6412" width="6.28515625" style="54" customWidth="1"/>
    <col min="6413" max="6413" width="4.5703125" style="54" customWidth="1"/>
    <col min="6414" max="6414" width="8.140625" style="54" customWidth="1"/>
    <col min="6415" max="6415" width="3.85546875" style="54" customWidth="1"/>
    <col min="6416" max="6416" width="5.85546875" style="54" customWidth="1"/>
    <col min="6417" max="6417" width="6.5703125" style="54" customWidth="1"/>
    <col min="6418" max="6418" width="6.42578125" style="54" customWidth="1"/>
    <col min="6419" max="6419" width="5.42578125" style="54" customWidth="1"/>
    <col min="6420" max="6420" width="7.28515625" style="54" customWidth="1"/>
    <col min="6421" max="6421" width="6.7109375" style="54" customWidth="1"/>
    <col min="6422" max="6422" width="5.7109375" style="54" customWidth="1"/>
    <col min="6423" max="6423" width="6.28515625" style="54" customWidth="1"/>
    <col min="6424" max="6424" width="6.140625" style="54" customWidth="1"/>
    <col min="6425" max="6425" width="6.28515625" style="54" customWidth="1"/>
    <col min="6426" max="6426" width="6.7109375" style="54" customWidth="1"/>
    <col min="6427" max="6427" width="5.85546875" style="54" customWidth="1"/>
    <col min="6428" max="6428" width="7.85546875" style="54" customWidth="1"/>
    <col min="6429" max="6429" width="6.140625" style="54" customWidth="1"/>
    <col min="6430" max="6435" width="13.28515625" style="54" customWidth="1"/>
    <col min="6436" max="6657" width="9" style="54"/>
    <col min="6658" max="6658" width="2.85546875" style="54" customWidth="1"/>
    <col min="6659" max="6659" width="5.85546875" style="54" customWidth="1"/>
    <col min="6660" max="6660" width="6.42578125" style="54" customWidth="1"/>
    <col min="6661" max="6661" width="5.28515625" style="54" customWidth="1"/>
    <col min="6662" max="6662" width="3.5703125" style="54" customWidth="1"/>
    <col min="6663" max="6663" width="5.140625" style="54" customWidth="1"/>
    <col min="6664" max="6665" width="6.5703125" style="54" customWidth="1"/>
    <col min="6666" max="6666" width="6.28515625" style="54" customWidth="1"/>
    <col min="6667" max="6667" width="7" style="54" customWidth="1"/>
    <col min="6668" max="6668" width="6.28515625" style="54" customWidth="1"/>
    <col min="6669" max="6669" width="4.5703125" style="54" customWidth="1"/>
    <col min="6670" max="6670" width="8.140625" style="54" customWidth="1"/>
    <col min="6671" max="6671" width="3.85546875" style="54" customWidth="1"/>
    <col min="6672" max="6672" width="5.85546875" style="54" customWidth="1"/>
    <col min="6673" max="6673" width="6.5703125" style="54" customWidth="1"/>
    <col min="6674" max="6674" width="6.42578125" style="54" customWidth="1"/>
    <col min="6675" max="6675" width="5.42578125" style="54" customWidth="1"/>
    <col min="6676" max="6676" width="7.28515625" style="54" customWidth="1"/>
    <col min="6677" max="6677" width="6.7109375" style="54" customWidth="1"/>
    <col min="6678" max="6678" width="5.7109375" style="54" customWidth="1"/>
    <col min="6679" max="6679" width="6.28515625" style="54" customWidth="1"/>
    <col min="6680" max="6680" width="6.140625" style="54" customWidth="1"/>
    <col min="6681" max="6681" width="6.28515625" style="54" customWidth="1"/>
    <col min="6682" max="6682" width="6.7109375" style="54" customWidth="1"/>
    <col min="6683" max="6683" width="5.85546875" style="54" customWidth="1"/>
    <col min="6684" max="6684" width="7.85546875" style="54" customWidth="1"/>
    <col min="6685" max="6685" width="6.140625" style="54" customWidth="1"/>
    <col min="6686" max="6691" width="13.28515625" style="54" customWidth="1"/>
    <col min="6692" max="6913" width="9" style="54"/>
    <col min="6914" max="6914" width="2.85546875" style="54" customWidth="1"/>
    <col min="6915" max="6915" width="5.85546875" style="54" customWidth="1"/>
    <col min="6916" max="6916" width="6.42578125" style="54" customWidth="1"/>
    <col min="6917" max="6917" width="5.28515625" style="54" customWidth="1"/>
    <col min="6918" max="6918" width="3.5703125" style="54" customWidth="1"/>
    <col min="6919" max="6919" width="5.140625" style="54" customWidth="1"/>
    <col min="6920" max="6921" width="6.5703125" style="54" customWidth="1"/>
    <col min="6922" max="6922" width="6.28515625" style="54" customWidth="1"/>
    <col min="6923" max="6923" width="7" style="54" customWidth="1"/>
    <col min="6924" max="6924" width="6.28515625" style="54" customWidth="1"/>
    <col min="6925" max="6925" width="4.5703125" style="54" customWidth="1"/>
    <col min="6926" max="6926" width="8.140625" style="54" customWidth="1"/>
    <col min="6927" max="6927" width="3.85546875" style="54" customWidth="1"/>
    <col min="6928" max="6928" width="5.85546875" style="54" customWidth="1"/>
    <col min="6929" max="6929" width="6.5703125" style="54" customWidth="1"/>
    <col min="6930" max="6930" width="6.42578125" style="54" customWidth="1"/>
    <col min="6931" max="6931" width="5.42578125" style="54" customWidth="1"/>
    <col min="6932" max="6932" width="7.28515625" style="54" customWidth="1"/>
    <col min="6933" max="6933" width="6.7109375" style="54" customWidth="1"/>
    <col min="6934" max="6934" width="5.7109375" style="54" customWidth="1"/>
    <col min="6935" max="6935" width="6.28515625" style="54" customWidth="1"/>
    <col min="6936" max="6936" width="6.140625" style="54" customWidth="1"/>
    <col min="6937" max="6937" width="6.28515625" style="54" customWidth="1"/>
    <col min="6938" max="6938" width="6.7109375" style="54" customWidth="1"/>
    <col min="6939" max="6939" width="5.85546875" style="54" customWidth="1"/>
    <col min="6940" max="6940" width="7.85546875" style="54" customWidth="1"/>
    <col min="6941" max="6941" width="6.140625" style="54" customWidth="1"/>
    <col min="6942" max="6947" width="13.28515625" style="54" customWidth="1"/>
    <col min="6948" max="7169" width="9" style="54"/>
    <col min="7170" max="7170" width="2.85546875" style="54" customWidth="1"/>
    <col min="7171" max="7171" width="5.85546875" style="54" customWidth="1"/>
    <col min="7172" max="7172" width="6.42578125" style="54" customWidth="1"/>
    <col min="7173" max="7173" width="5.28515625" style="54" customWidth="1"/>
    <col min="7174" max="7174" width="3.5703125" style="54" customWidth="1"/>
    <col min="7175" max="7175" width="5.140625" style="54" customWidth="1"/>
    <col min="7176" max="7177" width="6.5703125" style="54" customWidth="1"/>
    <col min="7178" max="7178" width="6.28515625" style="54" customWidth="1"/>
    <col min="7179" max="7179" width="7" style="54" customWidth="1"/>
    <col min="7180" max="7180" width="6.28515625" style="54" customWidth="1"/>
    <col min="7181" max="7181" width="4.5703125" style="54" customWidth="1"/>
    <col min="7182" max="7182" width="8.140625" style="54" customWidth="1"/>
    <col min="7183" max="7183" width="3.85546875" style="54" customWidth="1"/>
    <col min="7184" max="7184" width="5.85546875" style="54" customWidth="1"/>
    <col min="7185" max="7185" width="6.5703125" style="54" customWidth="1"/>
    <col min="7186" max="7186" width="6.42578125" style="54" customWidth="1"/>
    <col min="7187" max="7187" width="5.42578125" style="54" customWidth="1"/>
    <col min="7188" max="7188" width="7.28515625" style="54" customWidth="1"/>
    <col min="7189" max="7189" width="6.7109375" style="54" customWidth="1"/>
    <col min="7190" max="7190" width="5.7109375" style="54" customWidth="1"/>
    <col min="7191" max="7191" width="6.28515625" style="54" customWidth="1"/>
    <col min="7192" max="7192" width="6.140625" style="54" customWidth="1"/>
    <col min="7193" max="7193" width="6.28515625" style="54" customWidth="1"/>
    <col min="7194" max="7194" width="6.7109375" style="54" customWidth="1"/>
    <col min="7195" max="7195" width="5.85546875" style="54" customWidth="1"/>
    <col min="7196" max="7196" width="7.85546875" style="54" customWidth="1"/>
    <col min="7197" max="7197" width="6.140625" style="54" customWidth="1"/>
    <col min="7198" max="7203" width="13.28515625" style="54" customWidth="1"/>
    <col min="7204" max="7425" width="9" style="54"/>
    <col min="7426" max="7426" width="2.85546875" style="54" customWidth="1"/>
    <col min="7427" max="7427" width="5.85546875" style="54" customWidth="1"/>
    <col min="7428" max="7428" width="6.42578125" style="54" customWidth="1"/>
    <col min="7429" max="7429" width="5.28515625" style="54" customWidth="1"/>
    <col min="7430" max="7430" width="3.5703125" style="54" customWidth="1"/>
    <col min="7431" max="7431" width="5.140625" style="54" customWidth="1"/>
    <col min="7432" max="7433" width="6.5703125" style="54" customWidth="1"/>
    <col min="7434" max="7434" width="6.28515625" style="54" customWidth="1"/>
    <col min="7435" max="7435" width="7" style="54" customWidth="1"/>
    <col min="7436" max="7436" width="6.28515625" style="54" customWidth="1"/>
    <col min="7437" max="7437" width="4.5703125" style="54" customWidth="1"/>
    <col min="7438" max="7438" width="8.140625" style="54" customWidth="1"/>
    <col min="7439" max="7439" width="3.85546875" style="54" customWidth="1"/>
    <col min="7440" max="7440" width="5.85546875" style="54" customWidth="1"/>
    <col min="7441" max="7441" width="6.5703125" style="54" customWidth="1"/>
    <col min="7442" max="7442" width="6.42578125" style="54" customWidth="1"/>
    <col min="7443" max="7443" width="5.42578125" style="54" customWidth="1"/>
    <col min="7444" max="7444" width="7.28515625" style="54" customWidth="1"/>
    <col min="7445" max="7445" width="6.7109375" style="54" customWidth="1"/>
    <col min="7446" max="7446" width="5.7109375" style="54" customWidth="1"/>
    <col min="7447" max="7447" width="6.28515625" style="54" customWidth="1"/>
    <col min="7448" max="7448" width="6.140625" style="54" customWidth="1"/>
    <col min="7449" max="7449" width="6.28515625" style="54" customWidth="1"/>
    <col min="7450" max="7450" width="6.7109375" style="54" customWidth="1"/>
    <col min="7451" max="7451" width="5.85546875" style="54" customWidth="1"/>
    <col min="7452" max="7452" width="7.85546875" style="54" customWidth="1"/>
    <col min="7453" max="7453" width="6.140625" style="54" customWidth="1"/>
    <col min="7454" max="7459" width="13.28515625" style="54" customWidth="1"/>
    <col min="7460" max="7681" width="9" style="54"/>
    <col min="7682" max="7682" width="2.85546875" style="54" customWidth="1"/>
    <col min="7683" max="7683" width="5.85546875" style="54" customWidth="1"/>
    <col min="7684" max="7684" width="6.42578125" style="54" customWidth="1"/>
    <col min="7685" max="7685" width="5.28515625" style="54" customWidth="1"/>
    <col min="7686" max="7686" width="3.5703125" style="54" customWidth="1"/>
    <col min="7687" max="7687" width="5.140625" style="54" customWidth="1"/>
    <col min="7688" max="7689" width="6.5703125" style="54" customWidth="1"/>
    <col min="7690" max="7690" width="6.28515625" style="54" customWidth="1"/>
    <col min="7691" max="7691" width="7" style="54" customWidth="1"/>
    <col min="7692" max="7692" width="6.28515625" style="54" customWidth="1"/>
    <col min="7693" max="7693" width="4.5703125" style="54" customWidth="1"/>
    <col min="7694" max="7694" width="8.140625" style="54" customWidth="1"/>
    <col min="7695" max="7695" width="3.85546875" style="54" customWidth="1"/>
    <col min="7696" max="7696" width="5.85546875" style="54" customWidth="1"/>
    <col min="7697" max="7697" width="6.5703125" style="54" customWidth="1"/>
    <col min="7698" max="7698" width="6.42578125" style="54" customWidth="1"/>
    <col min="7699" max="7699" width="5.42578125" style="54" customWidth="1"/>
    <col min="7700" max="7700" width="7.28515625" style="54" customWidth="1"/>
    <col min="7701" max="7701" width="6.7109375" style="54" customWidth="1"/>
    <col min="7702" max="7702" width="5.7109375" style="54" customWidth="1"/>
    <col min="7703" max="7703" width="6.28515625" style="54" customWidth="1"/>
    <col min="7704" max="7704" width="6.140625" style="54" customWidth="1"/>
    <col min="7705" max="7705" width="6.28515625" style="54" customWidth="1"/>
    <col min="7706" max="7706" width="6.7109375" style="54" customWidth="1"/>
    <col min="7707" max="7707" width="5.85546875" style="54" customWidth="1"/>
    <col min="7708" max="7708" width="7.85546875" style="54" customWidth="1"/>
    <col min="7709" max="7709" width="6.140625" style="54" customWidth="1"/>
    <col min="7710" max="7715" width="13.28515625" style="54" customWidth="1"/>
    <col min="7716" max="7937" width="9" style="54"/>
    <col min="7938" max="7938" width="2.85546875" style="54" customWidth="1"/>
    <col min="7939" max="7939" width="5.85546875" style="54" customWidth="1"/>
    <col min="7940" max="7940" width="6.42578125" style="54" customWidth="1"/>
    <col min="7941" max="7941" width="5.28515625" style="54" customWidth="1"/>
    <col min="7942" max="7942" width="3.5703125" style="54" customWidth="1"/>
    <col min="7943" max="7943" width="5.140625" style="54" customWidth="1"/>
    <col min="7944" max="7945" width="6.5703125" style="54" customWidth="1"/>
    <col min="7946" max="7946" width="6.28515625" style="54" customWidth="1"/>
    <col min="7947" max="7947" width="7" style="54" customWidth="1"/>
    <col min="7948" max="7948" width="6.28515625" style="54" customWidth="1"/>
    <col min="7949" max="7949" width="4.5703125" style="54" customWidth="1"/>
    <col min="7950" max="7950" width="8.140625" style="54" customWidth="1"/>
    <col min="7951" max="7951" width="3.85546875" style="54" customWidth="1"/>
    <col min="7952" max="7952" width="5.85546875" style="54" customWidth="1"/>
    <col min="7953" max="7953" width="6.5703125" style="54" customWidth="1"/>
    <col min="7954" max="7954" width="6.42578125" style="54" customWidth="1"/>
    <col min="7955" max="7955" width="5.42578125" style="54" customWidth="1"/>
    <col min="7956" max="7956" width="7.28515625" style="54" customWidth="1"/>
    <col min="7957" max="7957" width="6.7109375" style="54" customWidth="1"/>
    <col min="7958" max="7958" width="5.7109375" style="54" customWidth="1"/>
    <col min="7959" max="7959" width="6.28515625" style="54" customWidth="1"/>
    <col min="7960" max="7960" width="6.140625" style="54" customWidth="1"/>
    <col min="7961" max="7961" width="6.28515625" style="54" customWidth="1"/>
    <col min="7962" max="7962" width="6.7109375" style="54" customWidth="1"/>
    <col min="7963" max="7963" width="5.85546875" style="54" customWidth="1"/>
    <col min="7964" max="7964" width="7.85546875" style="54" customWidth="1"/>
    <col min="7965" max="7965" width="6.140625" style="54" customWidth="1"/>
    <col min="7966" max="7971" width="13.28515625" style="54" customWidth="1"/>
    <col min="7972" max="8193" width="9" style="54"/>
    <col min="8194" max="8194" width="2.85546875" style="54" customWidth="1"/>
    <col min="8195" max="8195" width="5.85546875" style="54" customWidth="1"/>
    <col min="8196" max="8196" width="6.42578125" style="54" customWidth="1"/>
    <col min="8197" max="8197" width="5.28515625" style="54" customWidth="1"/>
    <col min="8198" max="8198" width="3.5703125" style="54" customWidth="1"/>
    <col min="8199" max="8199" width="5.140625" style="54" customWidth="1"/>
    <col min="8200" max="8201" width="6.5703125" style="54" customWidth="1"/>
    <col min="8202" max="8202" width="6.28515625" style="54" customWidth="1"/>
    <col min="8203" max="8203" width="7" style="54" customWidth="1"/>
    <col min="8204" max="8204" width="6.28515625" style="54" customWidth="1"/>
    <col min="8205" max="8205" width="4.5703125" style="54" customWidth="1"/>
    <col min="8206" max="8206" width="8.140625" style="54" customWidth="1"/>
    <col min="8207" max="8207" width="3.85546875" style="54" customWidth="1"/>
    <col min="8208" max="8208" width="5.85546875" style="54" customWidth="1"/>
    <col min="8209" max="8209" width="6.5703125" style="54" customWidth="1"/>
    <col min="8210" max="8210" width="6.42578125" style="54" customWidth="1"/>
    <col min="8211" max="8211" width="5.42578125" style="54" customWidth="1"/>
    <col min="8212" max="8212" width="7.28515625" style="54" customWidth="1"/>
    <col min="8213" max="8213" width="6.7109375" style="54" customWidth="1"/>
    <col min="8214" max="8214" width="5.7109375" style="54" customWidth="1"/>
    <col min="8215" max="8215" width="6.28515625" style="54" customWidth="1"/>
    <col min="8216" max="8216" width="6.140625" style="54" customWidth="1"/>
    <col min="8217" max="8217" width="6.28515625" style="54" customWidth="1"/>
    <col min="8218" max="8218" width="6.7109375" style="54" customWidth="1"/>
    <col min="8219" max="8219" width="5.85546875" style="54" customWidth="1"/>
    <col min="8220" max="8220" width="7.85546875" style="54" customWidth="1"/>
    <col min="8221" max="8221" width="6.140625" style="54" customWidth="1"/>
    <col min="8222" max="8227" width="13.28515625" style="54" customWidth="1"/>
    <col min="8228" max="8449" width="9" style="54"/>
    <col min="8450" max="8450" width="2.85546875" style="54" customWidth="1"/>
    <col min="8451" max="8451" width="5.85546875" style="54" customWidth="1"/>
    <col min="8452" max="8452" width="6.42578125" style="54" customWidth="1"/>
    <col min="8453" max="8453" width="5.28515625" style="54" customWidth="1"/>
    <col min="8454" max="8454" width="3.5703125" style="54" customWidth="1"/>
    <col min="8455" max="8455" width="5.140625" style="54" customWidth="1"/>
    <col min="8456" max="8457" width="6.5703125" style="54" customWidth="1"/>
    <col min="8458" max="8458" width="6.28515625" style="54" customWidth="1"/>
    <col min="8459" max="8459" width="7" style="54" customWidth="1"/>
    <col min="8460" max="8460" width="6.28515625" style="54" customWidth="1"/>
    <col min="8461" max="8461" width="4.5703125" style="54" customWidth="1"/>
    <col min="8462" max="8462" width="8.140625" style="54" customWidth="1"/>
    <col min="8463" max="8463" width="3.85546875" style="54" customWidth="1"/>
    <col min="8464" max="8464" width="5.85546875" style="54" customWidth="1"/>
    <col min="8465" max="8465" width="6.5703125" style="54" customWidth="1"/>
    <col min="8466" max="8466" width="6.42578125" style="54" customWidth="1"/>
    <col min="8467" max="8467" width="5.42578125" style="54" customWidth="1"/>
    <col min="8468" max="8468" width="7.28515625" style="54" customWidth="1"/>
    <col min="8469" max="8469" width="6.7109375" style="54" customWidth="1"/>
    <col min="8470" max="8470" width="5.7109375" style="54" customWidth="1"/>
    <col min="8471" max="8471" width="6.28515625" style="54" customWidth="1"/>
    <col min="8472" max="8472" width="6.140625" style="54" customWidth="1"/>
    <col min="8473" max="8473" width="6.28515625" style="54" customWidth="1"/>
    <col min="8474" max="8474" width="6.7109375" style="54" customWidth="1"/>
    <col min="8475" max="8475" width="5.85546875" style="54" customWidth="1"/>
    <col min="8476" max="8476" width="7.85546875" style="54" customWidth="1"/>
    <col min="8477" max="8477" width="6.140625" style="54" customWidth="1"/>
    <col min="8478" max="8483" width="13.28515625" style="54" customWidth="1"/>
    <col min="8484" max="8705" width="9" style="54"/>
    <col min="8706" max="8706" width="2.85546875" style="54" customWidth="1"/>
    <col min="8707" max="8707" width="5.85546875" style="54" customWidth="1"/>
    <col min="8708" max="8708" width="6.42578125" style="54" customWidth="1"/>
    <col min="8709" max="8709" width="5.28515625" style="54" customWidth="1"/>
    <col min="8710" max="8710" width="3.5703125" style="54" customWidth="1"/>
    <col min="8711" max="8711" width="5.140625" style="54" customWidth="1"/>
    <col min="8712" max="8713" width="6.5703125" style="54" customWidth="1"/>
    <col min="8714" max="8714" width="6.28515625" style="54" customWidth="1"/>
    <col min="8715" max="8715" width="7" style="54" customWidth="1"/>
    <col min="8716" max="8716" width="6.28515625" style="54" customWidth="1"/>
    <col min="8717" max="8717" width="4.5703125" style="54" customWidth="1"/>
    <col min="8718" max="8718" width="8.140625" style="54" customWidth="1"/>
    <col min="8719" max="8719" width="3.85546875" style="54" customWidth="1"/>
    <col min="8720" max="8720" width="5.85546875" style="54" customWidth="1"/>
    <col min="8721" max="8721" width="6.5703125" style="54" customWidth="1"/>
    <col min="8722" max="8722" width="6.42578125" style="54" customWidth="1"/>
    <col min="8723" max="8723" width="5.42578125" style="54" customWidth="1"/>
    <col min="8724" max="8724" width="7.28515625" style="54" customWidth="1"/>
    <col min="8725" max="8725" width="6.7109375" style="54" customWidth="1"/>
    <col min="8726" max="8726" width="5.7109375" style="54" customWidth="1"/>
    <col min="8727" max="8727" width="6.28515625" style="54" customWidth="1"/>
    <col min="8728" max="8728" width="6.140625" style="54" customWidth="1"/>
    <col min="8729" max="8729" width="6.28515625" style="54" customWidth="1"/>
    <col min="8730" max="8730" width="6.7109375" style="54" customWidth="1"/>
    <col min="8731" max="8731" width="5.85546875" style="54" customWidth="1"/>
    <col min="8732" max="8732" width="7.85546875" style="54" customWidth="1"/>
    <col min="8733" max="8733" width="6.140625" style="54" customWidth="1"/>
    <col min="8734" max="8739" width="13.28515625" style="54" customWidth="1"/>
    <col min="8740" max="8961" width="9" style="54"/>
    <col min="8962" max="8962" width="2.85546875" style="54" customWidth="1"/>
    <col min="8963" max="8963" width="5.85546875" style="54" customWidth="1"/>
    <col min="8964" max="8964" width="6.42578125" style="54" customWidth="1"/>
    <col min="8965" max="8965" width="5.28515625" style="54" customWidth="1"/>
    <col min="8966" max="8966" width="3.5703125" style="54" customWidth="1"/>
    <col min="8967" max="8967" width="5.140625" style="54" customWidth="1"/>
    <col min="8968" max="8969" width="6.5703125" style="54" customWidth="1"/>
    <col min="8970" max="8970" width="6.28515625" style="54" customWidth="1"/>
    <col min="8971" max="8971" width="7" style="54" customWidth="1"/>
    <col min="8972" max="8972" width="6.28515625" style="54" customWidth="1"/>
    <col min="8973" max="8973" width="4.5703125" style="54" customWidth="1"/>
    <col min="8974" max="8974" width="8.140625" style="54" customWidth="1"/>
    <col min="8975" max="8975" width="3.85546875" style="54" customWidth="1"/>
    <col min="8976" max="8976" width="5.85546875" style="54" customWidth="1"/>
    <col min="8977" max="8977" width="6.5703125" style="54" customWidth="1"/>
    <col min="8978" max="8978" width="6.42578125" style="54" customWidth="1"/>
    <col min="8979" max="8979" width="5.42578125" style="54" customWidth="1"/>
    <col min="8980" max="8980" width="7.28515625" style="54" customWidth="1"/>
    <col min="8981" max="8981" width="6.7109375" style="54" customWidth="1"/>
    <col min="8982" max="8982" width="5.7109375" style="54" customWidth="1"/>
    <col min="8983" max="8983" width="6.28515625" style="54" customWidth="1"/>
    <col min="8984" max="8984" width="6.140625" style="54" customWidth="1"/>
    <col min="8985" max="8985" width="6.28515625" style="54" customWidth="1"/>
    <col min="8986" max="8986" width="6.7109375" style="54" customWidth="1"/>
    <col min="8987" max="8987" width="5.85546875" style="54" customWidth="1"/>
    <col min="8988" max="8988" width="7.85546875" style="54" customWidth="1"/>
    <col min="8989" max="8989" width="6.140625" style="54" customWidth="1"/>
    <col min="8990" max="8995" width="13.28515625" style="54" customWidth="1"/>
    <col min="8996" max="9217" width="9" style="54"/>
    <col min="9218" max="9218" width="2.85546875" style="54" customWidth="1"/>
    <col min="9219" max="9219" width="5.85546875" style="54" customWidth="1"/>
    <col min="9220" max="9220" width="6.42578125" style="54" customWidth="1"/>
    <col min="9221" max="9221" width="5.28515625" style="54" customWidth="1"/>
    <col min="9222" max="9222" width="3.5703125" style="54" customWidth="1"/>
    <col min="9223" max="9223" width="5.140625" style="54" customWidth="1"/>
    <col min="9224" max="9225" width="6.5703125" style="54" customWidth="1"/>
    <col min="9226" max="9226" width="6.28515625" style="54" customWidth="1"/>
    <col min="9227" max="9227" width="7" style="54" customWidth="1"/>
    <col min="9228" max="9228" width="6.28515625" style="54" customWidth="1"/>
    <col min="9229" max="9229" width="4.5703125" style="54" customWidth="1"/>
    <col min="9230" max="9230" width="8.140625" style="54" customWidth="1"/>
    <col min="9231" max="9231" width="3.85546875" style="54" customWidth="1"/>
    <col min="9232" max="9232" width="5.85546875" style="54" customWidth="1"/>
    <col min="9233" max="9233" width="6.5703125" style="54" customWidth="1"/>
    <col min="9234" max="9234" width="6.42578125" style="54" customWidth="1"/>
    <col min="9235" max="9235" width="5.42578125" style="54" customWidth="1"/>
    <col min="9236" max="9236" width="7.28515625" style="54" customWidth="1"/>
    <col min="9237" max="9237" width="6.7109375" style="54" customWidth="1"/>
    <col min="9238" max="9238" width="5.7109375" style="54" customWidth="1"/>
    <col min="9239" max="9239" width="6.28515625" style="54" customWidth="1"/>
    <col min="9240" max="9240" width="6.140625" style="54" customWidth="1"/>
    <col min="9241" max="9241" width="6.28515625" style="54" customWidth="1"/>
    <col min="9242" max="9242" width="6.7109375" style="54" customWidth="1"/>
    <col min="9243" max="9243" width="5.85546875" style="54" customWidth="1"/>
    <col min="9244" max="9244" width="7.85546875" style="54" customWidth="1"/>
    <col min="9245" max="9245" width="6.140625" style="54" customWidth="1"/>
    <col min="9246" max="9251" width="13.28515625" style="54" customWidth="1"/>
    <col min="9252" max="9473" width="9" style="54"/>
    <col min="9474" max="9474" width="2.85546875" style="54" customWidth="1"/>
    <col min="9475" max="9475" width="5.85546875" style="54" customWidth="1"/>
    <col min="9476" max="9476" width="6.42578125" style="54" customWidth="1"/>
    <col min="9477" max="9477" width="5.28515625" style="54" customWidth="1"/>
    <col min="9478" max="9478" width="3.5703125" style="54" customWidth="1"/>
    <col min="9479" max="9479" width="5.140625" style="54" customWidth="1"/>
    <col min="9480" max="9481" width="6.5703125" style="54" customWidth="1"/>
    <col min="9482" max="9482" width="6.28515625" style="54" customWidth="1"/>
    <col min="9483" max="9483" width="7" style="54" customWidth="1"/>
    <col min="9484" max="9484" width="6.28515625" style="54" customWidth="1"/>
    <col min="9485" max="9485" width="4.5703125" style="54" customWidth="1"/>
    <col min="9486" max="9486" width="8.140625" style="54" customWidth="1"/>
    <col min="9487" max="9487" width="3.85546875" style="54" customWidth="1"/>
    <col min="9488" max="9488" width="5.85546875" style="54" customWidth="1"/>
    <col min="9489" max="9489" width="6.5703125" style="54" customWidth="1"/>
    <col min="9490" max="9490" width="6.42578125" style="54" customWidth="1"/>
    <col min="9491" max="9491" width="5.42578125" style="54" customWidth="1"/>
    <col min="9492" max="9492" width="7.28515625" style="54" customWidth="1"/>
    <col min="9493" max="9493" width="6.7109375" style="54" customWidth="1"/>
    <col min="9494" max="9494" width="5.7109375" style="54" customWidth="1"/>
    <col min="9495" max="9495" width="6.28515625" style="54" customWidth="1"/>
    <col min="9496" max="9496" width="6.140625" style="54" customWidth="1"/>
    <col min="9497" max="9497" width="6.28515625" style="54" customWidth="1"/>
    <col min="9498" max="9498" width="6.7109375" style="54" customWidth="1"/>
    <col min="9499" max="9499" width="5.85546875" style="54" customWidth="1"/>
    <col min="9500" max="9500" width="7.85546875" style="54" customWidth="1"/>
    <col min="9501" max="9501" width="6.140625" style="54" customWidth="1"/>
    <col min="9502" max="9507" width="13.28515625" style="54" customWidth="1"/>
    <col min="9508" max="9729" width="9" style="54"/>
    <col min="9730" max="9730" width="2.85546875" style="54" customWidth="1"/>
    <col min="9731" max="9731" width="5.85546875" style="54" customWidth="1"/>
    <col min="9732" max="9732" width="6.42578125" style="54" customWidth="1"/>
    <col min="9733" max="9733" width="5.28515625" style="54" customWidth="1"/>
    <col min="9734" max="9734" width="3.5703125" style="54" customWidth="1"/>
    <col min="9735" max="9735" width="5.140625" style="54" customWidth="1"/>
    <col min="9736" max="9737" width="6.5703125" style="54" customWidth="1"/>
    <col min="9738" max="9738" width="6.28515625" style="54" customWidth="1"/>
    <col min="9739" max="9739" width="7" style="54" customWidth="1"/>
    <col min="9740" max="9740" width="6.28515625" style="54" customWidth="1"/>
    <col min="9741" max="9741" width="4.5703125" style="54" customWidth="1"/>
    <col min="9742" max="9742" width="8.140625" style="54" customWidth="1"/>
    <col min="9743" max="9743" width="3.85546875" style="54" customWidth="1"/>
    <col min="9744" max="9744" width="5.85546875" style="54" customWidth="1"/>
    <col min="9745" max="9745" width="6.5703125" style="54" customWidth="1"/>
    <col min="9746" max="9746" width="6.42578125" style="54" customWidth="1"/>
    <col min="9747" max="9747" width="5.42578125" style="54" customWidth="1"/>
    <col min="9748" max="9748" width="7.28515625" style="54" customWidth="1"/>
    <col min="9749" max="9749" width="6.7109375" style="54" customWidth="1"/>
    <col min="9750" max="9750" width="5.7109375" style="54" customWidth="1"/>
    <col min="9751" max="9751" width="6.28515625" style="54" customWidth="1"/>
    <col min="9752" max="9752" width="6.140625" style="54" customWidth="1"/>
    <col min="9753" max="9753" width="6.28515625" style="54" customWidth="1"/>
    <col min="9754" max="9754" width="6.7109375" style="54" customWidth="1"/>
    <col min="9755" max="9755" width="5.85546875" style="54" customWidth="1"/>
    <col min="9756" max="9756" width="7.85546875" style="54" customWidth="1"/>
    <col min="9757" max="9757" width="6.140625" style="54" customWidth="1"/>
    <col min="9758" max="9763" width="13.28515625" style="54" customWidth="1"/>
    <col min="9764" max="9985" width="9" style="54"/>
    <col min="9986" max="9986" width="2.85546875" style="54" customWidth="1"/>
    <col min="9987" max="9987" width="5.85546875" style="54" customWidth="1"/>
    <col min="9988" max="9988" width="6.42578125" style="54" customWidth="1"/>
    <col min="9989" max="9989" width="5.28515625" style="54" customWidth="1"/>
    <col min="9990" max="9990" width="3.5703125" style="54" customWidth="1"/>
    <col min="9991" max="9991" width="5.140625" style="54" customWidth="1"/>
    <col min="9992" max="9993" width="6.5703125" style="54" customWidth="1"/>
    <col min="9994" max="9994" width="6.28515625" style="54" customWidth="1"/>
    <col min="9995" max="9995" width="7" style="54" customWidth="1"/>
    <col min="9996" max="9996" width="6.28515625" style="54" customWidth="1"/>
    <col min="9997" max="9997" width="4.5703125" style="54" customWidth="1"/>
    <col min="9998" max="9998" width="8.140625" style="54" customWidth="1"/>
    <col min="9999" max="9999" width="3.85546875" style="54" customWidth="1"/>
    <col min="10000" max="10000" width="5.85546875" style="54" customWidth="1"/>
    <col min="10001" max="10001" width="6.5703125" style="54" customWidth="1"/>
    <col min="10002" max="10002" width="6.42578125" style="54" customWidth="1"/>
    <col min="10003" max="10003" width="5.42578125" style="54" customWidth="1"/>
    <col min="10004" max="10004" width="7.28515625" style="54" customWidth="1"/>
    <col min="10005" max="10005" width="6.7109375" style="54" customWidth="1"/>
    <col min="10006" max="10006" width="5.7109375" style="54" customWidth="1"/>
    <col min="10007" max="10007" width="6.28515625" style="54" customWidth="1"/>
    <col min="10008" max="10008" width="6.140625" style="54" customWidth="1"/>
    <col min="10009" max="10009" width="6.28515625" style="54" customWidth="1"/>
    <col min="10010" max="10010" width="6.7109375" style="54" customWidth="1"/>
    <col min="10011" max="10011" width="5.85546875" style="54" customWidth="1"/>
    <col min="10012" max="10012" width="7.85546875" style="54" customWidth="1"/>
    <col min="10013" max="10013" width="6.140625" style="54" customWidth="1"/>
    <col min="10014" max="10019" width="13.28515625" style="54" customWidth="1"/>
    <col min="10020" max="10241" width="9" style="54"/>
    <col min="10242" max="10242" width="2.85546875" style="54" customWidth="1"/>
    <col min="10243" max="10243" width="5.85546875" style="54" customWidth="1"/>
    <col min="10244" max="10244" width="6.42578125" style="54" customWidth="1"/>
    <col min="10245" max="10245" width="5.28515625" style="54" customWidth="1"/>
    <col min="10246" max="10246" width="3.5703125" style="54" customWidth="1"/>
    <col min="10247" max="10247" width="5.140625" style="54" customWidth="1"/>
    <col min="10248" max="10249" width="6.5703125" style="54" customWidth="1"/>
    <col min="10250" max="10250" width="6.28515625" style="54" customWidth="1"/>
    <col min="10251" max="10251" width="7" style="54" customWidth="1"/>
    <col min="10252" max="10252" width="6.28515625" style="54" customWidth="1"/>
    <col min="10253" max="10253" width="4.5703125" style="54" customWidth="1"/>
    <col min="10254" max="10254" width="8.140625" style="54" customWidth="1"/>
    <col min="10255" max="10255" width="3.85546875" style="54" customWidth="1"/>
    <col min="10256" max="10256" width="5.85546875" style="54" customWidth="1"/>
    <col min="10257" max="10257" width="6.5703125" style="54" customWidth="1"/>
    <col min="10258" max="10258" width="6.42578125" style="54" customWidth="1"/>
    <col min="10259" max="10259" width="5.42578125" style="54" customWidth="1"/>
    <col min="10260" max="10260" width="7.28515625" style="54" customWidth="1"/>
    <col min="10261" max="10261" width="6.7109375" style="54" customWidth="1"/>
    <col min="10262" max="10262" width="5.7109375" style="54" customWidth="1"/>
    <col min="10263" max="10263" width="6.28515625" style="54" customWidth="1"/>
    <col min="10264" max="10264" width="6.140625" style="54" customWidth="1"/>
    <col min="10265" max="10265" width="6.28515625" style="54" customWidth="1"/>
    <col min="10266" max="10266" width="6.7109375" style="54" customWidth="1"/>
    <col min="10267" max="10267" width="5.85546875" style="54" customWidth="1"/>
    <col min="10268" max="10268" width="7.85546875" style="54" customWidth="1"/>
    <col min="10269" max="10269" width="6.140625" style="54" customWidth="1"/>
    <col min="10270" max="10275" width="13.28515625" style="54" customWidth="1"/>
    <col min="10276" max="10497" width="9" style="54"/>
    <col min="10498" max="10498" width="2.85546875" style="54" customWidth="1"/>
    <col min="10499" max="10499" width="5.85546875" style="54" customWidth="1"/>
    <col min="10500" max="10500" width="6.42578125" style="54" customWidth="1"/>
    <col min="10501" max="10501" width="5.28515625" style="54" customWidth="1"/>
    <col min="10502" max="10502" width="3.5703125" style="54" customWidth="1"/>
    <col min="10503" max="10503" width="5.140625" style="54" customWidth="1"/>
    <col min="10504" max="10505" width="6.5703125" style="54" customWidth="1"/>
    <col min="10506" max="10506" width="6.28515625" style="54" customWidth="1"/>
    <col min="10507" max="10507" width="7" style="54" customWidth="1"/>
    <col min="10508" max="10508" width="6.28515625" style="54" customWidth="1"/>
    <col min="10509" max="10509" width="4.5703125" style="54" customWidth="1"/>
    <col min="10510" max="10510" width="8.140625" style="54" customWidth="1"/>
    <col min="10511" max="10511" width="3.85546875" style="54" customWidth="1"/>
    <col min="10512" max="10512" width="5.85546875" style="54" customWidth="1"/>
    <col min="10513" max="10513" width="6.5703125" style="54" customWidth="1"/>
    <col min="10514" max="10514" width="6.42578125" style="54" customWidth="1"/>
    <col min="10515" max="10515" width="5.42578125" style="54" customWidth="1"/>
    <col min="10516" max="10516" width="7.28515625" style="54" customWidth="1"/>
    <col min="10517" max="10517" width="6.7109375" style="54" customWidth="1"/>
    <col min="10518" max="10518" width="5.7109375" style="54" customWidth="1"/>
    <col min="10519" max="10519" width="6.28515625" style="54" customWidth="1"/>
    <col min="10520" max="10520" width="6.140625" style="54" customWidth="1"/>
    <col min="10521" max="10521" width="6.28515625" style="54" customWidth="1"/>
    <col min="10522" max="10522" width="6.7109375" style="54" customWidth="1"/>
    <col min="10523" max="10523" width="5.85546875" style="54" customWidth="1"/>
    <col min="10524" max="10524" width="7.85546875" style="54" customWidth="1"/>
    <col min="10525" max="10525" width="6.140625" style="54" customWidth="1"/>
    <col min="10526" max="10531" width="13.28515625" style="54" customWidth="1"/>
    <col min="10532" max="10753" width="9" style="54"/>
    <col min="10754" max="10754" width="2.85546875" style="54" customWidth="1"/>
    <col min="10755" max="10755" width="5.85546875" style="54" customWidth="1"/>
    <col min="10756" max="10756" width="6.42578125" style="54" customWidth="1"/>
    <col min="10757" max="10757" width="5.28515625" style="54" customWidth="1"/>
    <col min="10758" max="10758" width="3.5703125" style="54" customWidth="1"/>
    <col min="10759" max="10759" width="5.140625" style="54" customWidth="1"/>
    <col min="10760" max="10761" width="6.5703125" style="54" customWidth="1"/>
    <col min="10762" max="10762" width="6.28515625" style="54" customWidth="1"/>
    <col min="10763" max="10763" width="7" style="54" customWidth="1"/>
    <col min="10764" max="10764" width="6.28515625" style="54" customWidth="1"/>
    <col min="10765" max="10765" width="4.5703125" style="54" customWidth="1"/>
    <col min="10766" max="10766" width="8.140625" style="54" customWidth="1"/>
    <col min="10767" max="10767" width="3.85546875" style="54" customWidth="1"/>
    <col min="10768" max="10768" width="5.85546875" style="54" customWidth="1"/>
    <col min="10769" max="10769" width="6.5703125" style="54" customWidth="1"/>
    <col min="10770" max="10770" width="6.42578125" style="54" customWidth="1"/>
    <col min="10771" max="10771" width="5.42578125" style="54" customWidth="1"/>
    <col min="10772" max="10772" width="7.28515625" style="54" customWidth="1"/>
    <col min="10773" max="10773" width="6.7109375" style="54" customWidth="1"/>
    <col min="10774" max="10774" width="5.7109375" style="54" customWidth="1"/>
    <col min="10775" max="10775" width="6.28515625" style="54" customWidth="1"/>
    <col min="10776" max="10776" width="6.140625" style="54" customWidth="1"/>
    <col min="10777" max="10777" width="6.28515625" style="54" customWidth="1"/>
    <col min="10778" max="10778" width="6.7109375" style="54" customWidth="1"/>
    <col min="10779" max="10779" width="5.85546875" style="54" customWidth="1"/>
    <col min="10780" max="10780" width="7.85546875" style="54" customWidth="1"/>
    <col min="10781" max="10781" width="6.140625" style="54" customWidth="1"/>
    <col min="10782" max="10787" width="13.28515625" style="54" customWidth="1"/>
    <col min="10788" max="11009" width="9" style="54"/>
    <col min="11010" max="11010" width="2.85546875" style="54" customWidth="1"/>
    <col min="11011" max="11011" width="5.85546875" style="54" customWidth="1"/>
    <col min="11012" max="11012" width="6.42578125" style="54" customWidth="1"/>
    <col min="11013" max="11013" width="5.28515625" style="54" customWidth="1"/>
    <col min="11014" max="11014" width="3.5703125" style="54" customWidth="1"/>
    <col min="11015" max="11015" width="5.140625" style="54" customWidth="1"/>
    <col min="11016" max="11017" width="6.5703125" style="54" customWidth="1"/>
    <col min="11018" max="11018" width="6.28515625" style="54" customWidth="1"/>
    <col min="11019" max="11019" width="7" style="54" customWidth="1"/>
    <col min="11020" max="11020" width="6.28515625" style="54" customWidth="1"/>
    <col min="11021" max="11021" width="4.5703125" style="54" customWidth="1"/>
    <col min="11022" max="11022" width="8.140625" style="54" customWidth="1"/>
    <col min="11023" max="11023" width="3.85546875" style="54" customWidth="1"/>
    <col min="11024" max="11024" width="5.85546875" style="54" customWidth="1"/>
    <col min="11025" max="11025" width="6.5703125" style="54" customWidth="1"/>
    <col min="11026" max="11026" width="6.42578125" style="54" customWidth="1"/>
    <col min="11027" max="11027" width="5.42578125" style="54" customWidth="1"/>
    <col min="11028" max="11028" width="7.28515625" style="54" customWidth="1"/>
    <col min="11029" max="11029" width="6.7109375" style="54" customWidth="1"/>
    <col min="11030" max="11030" width="5.7109375" style="54" customWidth="1"/>
    <col min="11031" max="11031" width="6.28515625" style="54" customWidth="1"/>
    <col min="11032" max="11032" width="6.140625" style="54" customWidth="1"/>
    <col min="11033" max="11033" width="6.28515625" style="54" customWidth="1"/>
    <col min="11034" max="11034" width="6.7109375" style="54" customWidth="1"/>
    <col min="11035" max="11035" width="5.85546875" style="54" customWidth="1"/>
    <col min="11036" max="11036" width="7.85546875" style="54" customWidth="1"/>
    <col min="11037" max="11037" width="6.140625" style="54" customWidth="1"/>
    <col min="11038" max="11043" width="13.28515625" style="54" customWidth="1"/>
    <col min="11044" max="11265" width="9" style="54"/>
    <col min="11266" max="11266" width="2.85546875" style="54" customWidth="1"/>
    <col min="11267" max="11267" width="5.85546875" style="54" customWidth="1"/>
    <col min="11268" max="11268" width="6.42578125" style="54" customWidth="1"/>
    <col min="11269" max="11269" width="5.28515625" style="54" customWidth="1"/>
    <col min="11270" max="11270" width="3.5703125" style="54" customWidth="1"/>
    <col min="11271" max="11271" width="5.140625" style="54" customWidth="1"/>
    <col min="11272" max="11273" width="6.5703125" style="54" customWidth="1"/>
    <col min="11274" max="11274" width="6.28515625" style="54" customWidth="1"/>
    <col min="11275" max="11275" width="7" style="54" customWidth="1"/>
    <col min="11276" max="11276" width="6.28515625" style="54" customWidth="1"/>
    <col min="11277" max="11277" width="4.5703125" style="54" customWidth="1"/>
    <col min="11278" max="11278" width="8.140625" style="54" customWidth="1"/>
    <col min="11279" max="11279" width="3.85546875" style="54" customWidth="1"/>
    <col min="11280" max="11280" width="5.85546875" style="54" customWidth="1"/>
    <col min="11281" max="11281" width="6.5703125" style="54" customWidth="1"/>
    <col min="11282" max="11282" width="6.42578125" style="54" customWidth="1"/>
    <col min="11283" max="11283" width="5.42578125" style="54" customWidth="1"/>
    <col min="11284" max="11284" width="7.28515625" style="54" customWidth="1"/>
    <col min="11285" max="11285" width="6.7109375" style="54" customWidth="1"/>
    <col min="11286" max="11286" width="5.7109375" style="54" customWidth="1"/>
    <col min="11287" max="11287" width="6.28515625" style="54" customWidth="1"/>
    <col min="11288" max="11288" width="6.140625" style="54" customWidth="1"/>
    <col min="11289" max="11289" width="6.28515625" style="54" customWidth="1"/>
    <col min="11290" max="11290" width="6.7109375" style="54" customWidth="1"/>
    <col min="11291" max="11291" width="5.85546875" style="54" customWidth="1"/>
    <col min="11292" max="11292" width="7.85546875" style="54" customWidth="1"/>
    <col min="11293" max="11293" width="6.140625" style="54" customWidth="1"/>
    <col min="11294" max="11299" width="13.28515625" style="54" customWidth="1"/>
    <col min="11300" max="11521" width="9" style="54"/>
    <col min="11522" max="11522" width="2.85546875" style="54" customWidth="1"/>
    <col min="11523" max="11523" width="5.85546875" style="54" customWidth="1"/>
    <col min="11524" max="11524" width="6.42578125" style="54" customWidth="1"/>
    <col min="11525" max="11525" width="5.28515625" style="54" customWidth="1"/>
    <col min="11526" max="11526" width="3.5703125" style="54" customWidth="1"/>
    <col min="11527" max="11527" width="5.140625" style="54" customWidth="1"/>
    <col min="11528" max="11529" width="6.5703125" style="54" customWidth="1"/>
    <col min="11530" max="11530" width="6.28515625" style="54" customWidth="1"/>
    <col min="11531" max="11531" width="7" style="54" customWidth="1"/>
    <col min="11532" max="11532" width="6.28515625" style="54" customWidth="1"/>
    <col min="11533" max="11533" width="4.5703125" style="54" customWidth="1"/>
    <col min="11534" max="11534" width="8.140625" style="54" customWidth="1"/>
    <col min="11535" max="11535" width="3.85546875" style="54" customWidth="1"/>
    <col min="11536" max="11536" width="5.85546875" style="54" customWidth="1"/>
    <col min="11537" max="11537" width="6.5703125" style="54" customWidth="1"/>
    <col min="11538" max="11538" width="6.42578125" style="54" customWidth="1"/>
    <col min="11539" max="11539" width="5.42578125" style="54" customWidth="1"/>
    <col min="11540" max="11540" width="7.28515625" style="54" customWidth="1"/>
    <col min="11541" max="11541" width="6.7109375" style="54" customWidth="1"/>
    <col min="11542" max="11542" width="5.7109375" style="54" customWidth="1"/>
    <col min="11543" max="11543" width="6.28515625" style="54" customWidth="1"/>
    <col min="11544" max="11544" width="6.140625" style="54" customWidth="1"/>
    <col min="11545" max="11545" width="6.28515625" style="54" customWidth="1"/>
    <col min="11546" max="11546" width="6.7109375" style="54" customWidth="1"/>
    <col min="11547" max="11547" width="5.85546875" style="54" customWidth="1"/>
    <col min="11548" max="11548" width="7.85546875" style="54" customWidth="1"/>
    <col min="11549" max="11549" width="6.140625" style="54" customWidth="1"/>
    <col min="11550" max="11555" width="13.28515625" style="54" customWidth="1"/>
    <col min="11556" max="11777" width="9" style="54"/>
    <col min="11778" max="11778" width="2.85546875" style="54" customWidth="1"/>
    <col min="11779" max="11779" width="5.85546875" style="54" customWidth="1"/>
    <col min="11780" max="11780" width="6.42578125" style="54" customWidth="1"/>
    <col min="11781" max="11781" width="5.28515625" style="54" customWidth="1"/>
    <col min="11782" max="11782" width="3.5703125" style="54" customWidth="1"/>
    <col min="11783" max="11783" width="5.140625" style="54" customWidth="1"/>
    <col min="11784" max="11785" width="6.5703125" style="54" customWidth="1"/>
    <col min="11786" max="11786" width="6.28515625" style="54" customWidth="1"/>
    <col min="11787" max="11787" width="7" style="54" customWidth="1"/>
    <col min="11788" max="11788" width="6.28515625" style="54" customWidth="1"/>
    <col min="11789" max="11789" width="4.5703125" style="54" customWidth="1"/>
    <col min="11790" max="11790" width="8.140625" style="54" customWidth="1"/>
    <col min="11791" max="11791" width="3.85546875" style="54" customWidth="1"/>
    <col min="11792" max="11792" width="5.85546875" style="54" customWidth="1"/>
    <col min="11793" max="11793" width="6.5703125" style="54" customWidth="1"/>
    <col min="11794" max="11794" width="6.42578125" style="54" customWidth="1"/>
    <col min="11795" max="11795" width="5.42578125" style="54" customWidth="1"/>
    <col min="11796" max="11796" width="7.28515625" style="54" customWidth="1"/>
    <col min="11797" max="11797" width="6.7109375" style="54" customWidth="1"/>
    <col min="11798" max="11798" width="5.7109375" style="54" customWidth="1"/>
    <col min="11799" max="11799" width="6.28515625" style="54" customWidth="1"/>
    <col min="11800" max="11800" width="6.140625" style="54" customWidth="1"/>
    <col min="11801" max="11801" width="6.28515625" style="54" customWidth="1"/>
    <col min="11802" max="11802" width="6.7109375" style="54" customWidth="1"/>
    <col min="11803" max="11803" width="5.85546875" style="54" customWidth="1"/>
    <col min="11804" max="11804" width="7.85546875" style="54" customWidth="1"/>
    <col min="11805" max="11805" width="6.140625" style="54" customWidth="1"/>
    <col min="11806" max="11811" width="13.28515625" style="54" customWidth="1"/>
    <col min="11812" max="12033" width="9" style="54"/>
    <col min="12034" max="12034" width="2.85546875" style="54" customWidth="1"/>
    <col min="12035" max="12035" width="5.85546875" style="54" customWidth="1"/>
    <col min="12036" max="12036" width="6.42578125" style="54" customWidth="1"/>
    <col min="12037" max="12037" width="5.28515625" style="54" customWidth="1"/>
    <col min="12038" max="12038" width="3.5703125" style="54" customWidth="1"/>
    <col min="12039" max="12039" width="5.140625" style="54" customWidth="1"/>
    <col min="12040" max="12041" width="6.5703125" style="54" customWidth="1"/>
    <col min="12042" max="12042" width="6.28515625" style="54" customWidth="1"/>
    <col min="12043" max="12043" width="7" style="54" customWidth="1"/>
    <col min="12044" max="12044" width="6.28515625" style="54" customWidth="1"/>
    <col min="12045" max="12045" width="4.5703125" style="54" customWidth="1"/>
    <col min="12046" max="12046" width="8.140625" style="54" customWidth="1"/>
    <col min="12047" max="12047" width="3.85546875" style="54" customWidth="1"/>
    <col min="12048" max="12048" width="5.85546875" style="54" customWidth="1"/>
    <col min="12049" max="12049" width="6.5703125" style="54" customWidth="1"/>
    <col min="12050" max="12050" width="6.42578125" style="54" customWidth="1"/>
    <col min="12051" max="12051" width="5.42578125" style="54" customWidth="1"/>
    <col min="12052" max="12052" width="7.28515625" style="54" customWidth="1"/>
    <col min="12053" max="12053" width="6.7109375" style="54" customWidth="1"/>
    <col min="12054" max="12054" width="5.7109375" style="54" customWidth="1"/>
    <col min="12055" max="12055" width="6.28515625" style="54" customWidth="1"/>
    <col min="12056" max="12056" width="6.140625" style="54" customWidth="1"/>
    <col min="12057" max="12057" width="6.28515625" style="54" customWidth="1"/>
    <col min="12058" max="12058" width="6.7109375" style="54" customWidth="1"/>
    <col min="12059" max="12059" width="5.85546875" style="54" customWidth="1"/>
    <col min="12060" max="12060" width="7.85546875" style="54" customWidth="1"/>
    <col min="12061" max="12061" width="6.140625" style="54" customWidth="1"/>
    <col min="12062" max="12067" width="13.28515625" style="54" customWidth="1"/>
    <col min="12068" max="12289" width="9" style="54"/>
    <col min="12290" max="12290" width="2.85546875" style="54" customWidth="1"/>
    <col min="12291" max="12291" width="5.85546875" style="54" customWidth="1"/>
    <col min="12292" max="12292" width="6.42578125" style="54" customWidth="1"/>
    <col min="12293" max="12293" width="5.28515625" style="54" customWidth="1"/>
    <col min="12294" max="12294" width="3.5703125" style="54" customWidth="1"/>
    <col min="12295" max="12295" width="5.140625" style="54" customWidth="1"/>
    <col min="12296" max="12297" width="6.5703125" style="54" customWidth="1"/>
    <col min="12298" max="12298" width="6.28515625" style="54" customWidth="1"/>
    <col min="12299" max="12299" width="7" style="54" customWidth="1"/>
    <col min="12300" max="12300" width="6.28515625" style="54" customWidth="1"/>
    <col min="12301" max="12301" width="4.5703125" style="54" customWidth="1"/>
    <col min="12302" max="12302" width="8.140625" style="54" customWidth="1"/>
    <col min="12303" max="12303" width="3.85546875" style="54" customWidth="1"/>
    <col min="12304" max="12304" width="5.85546875" style="54" customWidth="1"/>
    <col min="12305" max="12305" width="6.5703125" style="54" customWidth="1"/>
    <col min="12306" max="12306" width="6.42578125" style="54" customWidth="1"/>
    <col min="12307" max="12307" width="5.42578125" style="54" customWidth="1"/>
    <col min="12308" max="12308" width="7.28515625" style="54" customWidth="1"/>
    <col min="12309" max="12309" width="6.7109375" style="54" customWidth="1"/>
    <col min="12310" max="12310" width="5.7109375" style="54" customWidth="1"/>
    <col min="12311" max="12311" width="6.28515625" style="54" customWidth="1"/>
    <col min="12312" max="12312" width="6.140625" style="54" customWidth="1"/>
    <col min="12313" max="12313" width="6.28515625" style="54" customWidth="1"/>
    <col min="12314" max="12314" width="6.7109375" style="54" customWidth="1"/>
    <col min="12315" max="12315" width="5.85546875" style="54" customWidth="1"/>
    <col min="12316" max="12316" width="7.85546875" style="54" customWidth="1"/>
    <col min="12317" max="12317" width="6.140625" style="54" customWidth="1"/>
    <col min="12318" max="12323" width="13.28515625" style="54" customWidth="1"/>
    <col min="12324" max="12545" width="9" style="54"/>
    <col min="12546" max="12546" width="2.85546875" style="54" customWidth="1"/>
    <col min="12547" max="12547" width="5.85546875" style="54" customWidth="1"/>
    <col min="12548" max="12548" width="6.42578125" style="54" customWidth="1"/>
    <col min="12549" max="12549" width="5.28515625" style="54" customWidth="1"/>
    <col min="12550" max="12550" width="3.5703125" style="54" customWidth="1"/>
    <col min="12551" max="12551" width="5.140625" style="54" customWidth="1"/>
    <col min="12552" max="12553" width="6.5703125" style="54" customWidth="1"/>
    <col min="12554" max="12554" width="6.28515625" style="54" customWidth="1"/>
    <col min="12555" max="12555" width="7" style="54" customWidth="1"/>
    <col min="12556" max="12556" width="6.28515625" style="54" customWidth="1"/>
    <col min="12557" max="12557" width="4.5703125" style="54" customWidth="1"/>
    <col min="12558" max="12558" width="8.140625" style="54" customWidth="1"/>
    <col min="12559" max="12559" width="3.85546875" style="54" customWidth="1"/>
    <col min="12560" max="12560" width="5.85546875" style="54" customWidth="1"/>
    <col min="12561" max="12561" width="6.5703125" style="54" customWidth="1"/>
    <col min="12562" max="12562" width="6.42578125" style="54" customWidth="1"/>
    <col min="12563" max="12563" width="5.42578125" style="54" customWidth="1"/>
    <col min="12564" max="12564" width="7.28515625" style="54" customWidth="1"/>
    <col min="12565" max="12565" width="6.7109375" style="54" customWidth="1"/>
    <col min="12566" max="12566" width="5.7109375" style="54" customWidth="1"/>
    <col min="12567" max="12567" width="6.28515625" style="54" customWidth="1"/>
    <col min="12568" max="12568" width="6.140625" style="54" customWidth="1"/>
    <col min="12569" max="12569" width="6.28515625" style="54" customWidth="1"/>
    <col min="12570" max="12570" width="6.7109375" style="54" customWidth="1"/>
    <col min="12571" max="12571" width="5.85546875" style="54" customWidth="1"/>
    <col min="12572" max="12572" width="7.85546875" style="54" customWidth="1"/>
    <col min="12573" max="12573" width="6.140625" style="54" customWidth="1"/>
    <col min="12574" max="12579" width="13.28515625" style="54" customWidth="1"/>
    <col min="12580" max="12801" width="9" style="54"/>
    <col min="12802" max="12802" width="2.85546875" style="54" customWidth="1"/>
    <col min="12803" max="12803" width="5.85546875" style="54" customWidth="1"/>
    <col min="12804" max="12804" width="6.42578125" style="54" customWidth="1"/>
    <col min="12805" max="12805" width="5.28515625" style="54" customWidth="1"/>
    <col min="12806" max="12806" width="3.5703125" style="54" customWidth="1"/>
    <col min="12807" max="12807" width="5.140625" style="54" customWidth="1"/>
    <col min="12808" max="12809" width="6.5703125" style="54" customWidth="1"/>
    <col min="12810" max="12810" width="6.28515625" style="54" customWidth="1"/>
    <col min="12811" max="12811" width="7" style="54" customWidth="1"/>
    <col min="12812" max="12812" width="6.28515625" style="54" customWidth="1"/>
    <col min="12813" max="12813" width="4.5703125" style="54" customWidth="1"/>
    <col min="12814" max="12814" width="8.140625" style="54" customWidth="1"/>
    <col min="12815" max="12815" width="3.85546875" style="54" customWidth="1"/>
    <col min="12816" max="12816" width="5.85546875" style="54" customWidth="1"/>
    <col min="12817" max="12817" width="6.5703125" style="54" customWidth="1"/>
    <col min="12818" max="12818" width="6.42578125" style="54" customWidth="1"/>
    <col min="12819" max="12819" width="5.42578125" style="54" customWidth="1"/>
    <col min="12820" max="12820" width="7.28515625" style="54" customWidth="1"/>
    <col min="12821" max="12821" width="6.7109375" style="54" customWidth="1"/>
    <col min="12822" max="12822" width="5.7109375" style="54" customWidth="1"/>
    <col min="12823" max="12823" width="6.28515625" style="54" customWidth="1"/>
    <col min="12824" max="12824" width="6.140625" style="54" customWidth="1"/>
    <col min="12825" max="12825" width="6.28515625" style="54" customWidth="1"/>
    <col min="12826" max="12826" width="6.7109375" style="54" customWidth="1"/>
    <col min="12827" max="12827" width="5.85546875" style="54" customWidth="1"/>
    <col min="12828" max="12828" width="7.85546875" style="54" customWidth="1"/>
    <col min="12829" max="12829" width="6.140625" style="54" customWidth="1"/>
    <col min="12830" max="12835" width="13.28515625" style="54" customWidth="1"/>
    <col min="12836" max="13057" width="9" style="54"/>
    <col min="13058" max="13058" width="2.85546875" style="54" customWidth="1"/>
    <col min="13059" max="13059" width="5.85546875" style="54" customWidth="1"/>
    <col min="13060" max="13060" width="6.42578125" style="54" customWidth="1"/>
    <col min="13061" max="13061" width="5.28515625" style="54" customWidth="1"/>
    <col min="13062" max="13062" width="3.5703125" style="54" customWidth="1"/>
    <col min="13063" max="13063" width="5.140625" style="54" customWidth="1"/>
    <col min="13064" max="13065" width="6.5703125" style="54" customWidth="1"/>
    <col min="13066" max="13066" width="6.28515625" style="54" customWidth="1"/>
    <col min="13067" max="13067" width="7" style="54" customWidth="1"/>
    <col min="13068" max="13068" width="6.28515625" style="54" customWidth="1"/>
    <col min="13069" max="13069" width="4.5703125" style="54" customWidth="1"/>
    <col min="13070" max="13070" width="8.140625" style="54" customWidth="1"/>
    <col min="13071" max="13071" width="3.85546875" style="54" customWidth="1"/>
    <col min="13072" max="13072" width="5.85546875" style="54" customWidth="1"/>
    <col min="13073" max="13073" width="6.5703125" style="54" customWidth="1"/>
    <col min="13074" max="13074" width="6.42578125" style="54" customWidth="1"/>
    <col min="13075" max="13075" width="5.42578125" style="54" customWidth="1"/>
    <col min="13076" max="13076" width="7.28515625" style="54" customWidth="1"/>
    <col min="13077" max="13077" width="6.7109375" style="54" customWidth="1"/>
    <col min="13078" max="13078" width="5.7109375" style="54" customWidth="1"/>
    <col min="13079" max="13079" width="6.28515625" style="54" customWidth="1"/>
    <col min="13080" max="13080" width="6.140625" style="54" customWidth="1"/>
    <col min="13081" max="13081" width="6.28515625" style="54" customWidth="1"/>
    <col min="13082" max="13082" width="6.7109375" style="54" customWidth="1"/>
    <col min="13083" max="13083" width="5.85546875" style="54" customWidth="1"/>
    <col min="13084" max="13084" width="7.85546875" style="54" customWidth="1"/>
    <col min="13085" max="13085" width="6.140625" style="54" customWidth="1"/>
    <col min="13086" max="13091" width="13.28515625" style="54" customWidth="1"/>
    <col min="13092" max="13313" width="9" style="54"/>
    <col min="13314" max="13314" width="2.85546875" style="54" customWidth="1"/>
    <col min="13315" max="13315" width="5.85546875" style="54" customWidth="1"/>
    <col min="13316" max="13316" width="6.42578125" style="54" customWidth="1"/>
    <col min="13317" max="13317" width="5.28515625" style="54" customWidth="1"/>
    <col min="13318" max="13318" width="3.5703125" style="54" customWidth="1"/>
    <col min="13319" max="13319" width="5.140625" style="54" customWidth="1"/>
    <col min="13320" max="13321" width="6.5703125" style="54" customWidth="1"/>
    <col min="13322" max="13322" width="6.28515625" style="54" customWidth="1"/>
    <col min="13323" max="13323" width="7" style="54" customWidth="1"/>
    <col min="13324" max="13324" width="6.28515625" style="54" customWidth="1"/>
    <col min="13325" max="13325" width="4.5703125" style="54" customWidth="1"/>
    <col min="13326" max="13326" width="8.140625" style="54" customWidth="1"/>
    <col min="13327" max="13327" width="3.85546875" style="54" customWidth="1"/>
    <col min="13328" max="13328" width="5.85546875" style="54" customWidth="1"/>
    <col min="13329" max="13329" width="6.5703125" style="54" customWidth="1"/>
    <col min="13330" max="13330" width="6.42578125" style="54" customWidth="1"/>
    <col min="13331" max="13331" width="5.42578125" style="54" customWidth="1"/>
    <col min="13332" max="13332" width="7.28515625" style="54" customWidth="1"/>
    <col min="13333" max="13333" width="6.7109375" style="54" customWidth="1"/>
    <col min="13334" max="13334" width="5.7109375" style="54" customWidth="1"/>
    <col min="13335" max="13335" width="6.28515625" style="54" customWidth="1"/>
    <col min="13336" max="13336" width="6.140625" style="54" customWidth="1"/>
    <col min="13337" max="13337" width="6.28515625" style="54" customWidth="1"/>
    <col min="13338" max="13338" width="6.7109375" style="54" customWidth="1"/>
    <col min="13339" max="13339" width="5.85546875" style="54" customWidth="1"/>
    <col min="13340" max="13340" width="7.85546875" style="54" customWidth="1"/>
    <col min="13341" max="13341" width="6.140625" style="54" customWidth="1"/>
    <col min="13342" max="13347" width="13.28515625" style="54" customWidth="1"/>
    <col min="13348" max="13569" width="9" style="54"/>
    <col min="13570" max="13570" width="2.85546875" style="54" customWidth="1"/>
    <col min="13571" max="13571" width="5.85546875" style="54" customWidth="1"/>
    <col min="13572" max="13572" width="6.42578125" style="54" customWidth="1"/>
    <col min="13573" max="13573" width="5.28515625" style="54" customWidth="1"/>
    <col min="13574" max="13574" width="3.5703125" style="54" customWidth="1"/>
    <col min="13575" max="13575" width="5.140625" style="54" customWidth="1"/>
    <col min="13576" max="13577" width="6.5703125" style="54" customWidth="1"/>
    <col min="13578" max="13578" width="6.28515625" style="54" customWidth="1"/>
    <col min="13579" max="13579" width="7" style="54" customWidth="1"/>
    <col min="13580" max="13580" width="6.28515625" style="54" customWidth="1"/>
    <col min="13581" max="13581" width="4.5703125" style="54" customWidth="1"/>
    <col min="13582" max="13582" width="8.140625" style="54" customWidth="1"/>
    <col min="13583" max="13583" width="3.85546875" style="54" customWidth="1"/>
    <col min="13584" max="13584" width="5.85546875" style="54" customWidth="1"/>
    <col min="13585" max="13585" width="6.5703125" style="54" customWidth="1"/>
    <col min="13586" max="13586" width="6.42578125" style="54" customWidth="1"/>
    <col min="13587" max="13587" width="5.42578125" style="54" customWidth="1"/>
    <col min="13588" max="13588" width="7.28515625" style="54" customWidth="1"/>
    <col min="13589" max="13589" width="6.7109375" style="54" customWidth="1"/>
    <col min="13590" max="13590" width="5.7109375" style="54" customWidth="1"/>
    <col min="13591" max="13591" width="6.28515625" style="54" customWidth="1"/>
    <col min="13592" max="13592" width="6.140625" style="54" customWidth="1"/>
    <col min="13593" max="13593" width="6.28515625" style="54" customWidth="1"/>
    <col min="13594" max="13594" width="6.7109375" style="54" customWidth="1"/>
    <col min="13595" max="13595" width="5.85546875" style="54" customWidth="1"/>
    <col min="13596" max="13596" width="7.85546875" style="54" customWidth="1"/>
    <col min="13597" max="13597" width="6.140625" style="54" customWidth="1"/>
    <col min="13598" max="13603" width="13.28515625" style="54" customWidth="1"/>
    <col min="13604" max="13825" width="9" style="54"/>
    <col min="13826" max="13826" width="2.85546875" style="54" customWidth="1"/>
    <col min="13827" max="13827" width="5.85546875" style="54" customWidth="1"/>
    <col min="13828" max="13828" width="6.42578125" style="54" customWidth="1"/>
    <col min="13829" max="13829" width="5.28515625" style="54" customWidth="1"/>
    <col min="13830" max="13830" width="3.5703125" style="54" customWidth="1"/>
    <col min="13831" max="13831" width="5.140625" style="54" customWidth="1"/>
    <col min="13832" max="13833" width="6.5703125" style="54" customWidth="1"/>
    <col min="13834" max="13834" width="6.28515625" style="54" customWidth="1"/>
    <col min="13835" max="13835" width="7" style="54" customWidth="1"/>
    <col min="13836" max="13836" width="6.28515625" style="54" customWidth="1"/>
    <col min="13837" max="13837" width="4.5703125" style="54" customWidth="1"/>
    <col min="13838" max="13838" width="8.140625" style="54" customWidth="1"/>
    <col min="13839" max="13839" width="3.85546875" style="54" customWidth="1"/>
    <col min="13840" max="13840" width="5.85546875" style="54" customWidth="1"/>
    <col min="13841" max="13841" width="6.5703125" style="54" customWidth="1"/>
    <col min="13842" max="13842" width="6.42578125" style="54" customWidth="1"/>
    <col min="13843" max="13843" width="5.42578125" style="54" customWidth="1"/>
    <col min="13844" max="13844" width="7.28515625" style="54" customWidth="1"/>
    <col min="13845" max="13845" width="6.7109375" style="54" customWidth="1"/>
    <col min="13846" max="13846" width="5.7109375" style="54" customWidth="1"/>
    <col min="13847" max="13847" width="6.28515625" style="54" customWidth="1"/>
    <col min="13848" max="13848" width="6.140625" style="54" customWidth="1"/>
    <col min="13849" max="13849" width="6.28515625" style="54" customWidth="1"/>
    <col min="13850" max="13850" width="6.7109375" style="54" customWidth="1"/>
    <col min="13851" max="13851" width="5.85546875" style="54" customWidth="1"/>
    <col min="13852" max="13852" width="7.85546875" style="54" customWidth="1"/>
    <col min="13853" max="13853" width="6.140625" style="54" customWidth="1"/>
    <col min="13854" max="13859" width="13.28515625" style="54" customWidth="1"/>
    <col min="13860" max="14081" width="9" style="54"/>
    <col min="14082" max="14082" width="2.85546875" style="54" customWidth="1"/>
    <col min="14083" max="14083" width="5.85546875" style="54" customWidth="1"/>
    <col min="14084" max="14084" width="6.42578125" style="54" customWidth="1"/>
    <col min="14085" max="14085" width="5.28515625" style="54" customWidth="1"/>
    <col min="14086" max="14086" width="3.5703125" style="54" customWidth="1"/>
    <col min="14087" max="14087" width="5.140625" style="54" customWidth="1"/>
    <col min="14088" max="14089" width="6.5703125" style="54" customWidth="1"/>
    <col min="14090" max="14090" width="6.28515625" style="54" customWidth="1"/>
    <col min="14091" max="14091" width="7" style="54" customWidth="1"/>
    <col min="14092" max="14092" width="6.28515625" style="54" customWidth="1"/>
    <col min="14093" max="14093" width="4.5703125" style="54" customWidth="1"/>
    <col min="14094" max="14094" width="8.140625" style="54" customWidth="1"/>
    <col min="14095" max="14095" width="3.85546875" style="54" customWidth="1"/>
    <col min="14096" max="14096" width="5.85546875" style="54" customWidth="1"/>
    <col min="14097" max="14097" width="6.5703125" style="54" customWidth="1"/>
    <col min="14098" max="14098" width="6.42578125" style="54" customWidth="1"/>
    <col min="14099" max="14099" width="5.42578125" style="54" customWidth="1"/>
    <col min="14100" max="14100" width="7.28515625" style="54" customWidth="1"/>
    <col min="14101" max="14101" width="6.7109375" style="54" customWidth="1"/>
    <col min="14102" max="14102" width="5.7109375" style="54" customWidth="1"/>
    <col min="14103" max="14103" width="6.28515625" style="54" customWidth="1"/>
    <col min="14104" max="14104" width="6.140625" style="54" customWidth="1"/>
    <col min="14105" max="14105" width="6.28515625" style="54" customWidth="1"/>
    <col min="14106" max="14106" width="6.7109375" style="54" customWidth="1"/>
    <col min="14107" max="14107" width="5.85546875" style="54" customWidth="1"/>
    <col min="14108" max="14108" width="7.85546875" style="54" customWidth="1"/>
    <col min="14109" max="14109" width="6.140625" style="54" customWidth="1"/>
    <col min="14110" max="14115" width="13.28515625" style="54" customWidth="1"/>
    <col min="14116" max="14337" width="9" style="54"/>
    <col min="14338" max="14338" width="2.85546875" style="54" customWidth="1"/>
    <col min="14339" max="14339" width="5.85546875" style="54" customWidth="1"/>
    <col min="14340" max="14340" width="6.42578125" style="54" customWidth="1"/>
    <col min="14341" max="14341" width="5.28515625" style="54" customWidth="1"/>
    <col min="14342" max="14342" width="3.5703125" style="54" customWidth="1"/>
    <col min="14343" max="14343" width="5.140625" style="54" customWidth="1"/>
    <col min="14344" max="14345" width="6.5703125" style="54" customWidth="1"/>
    <col min="14346" max="14346" width="6.28515625" style="54" customWidth="1"/>
    <col min="14347" max="14347" width="7" style="54" customWidth="1"/>
    <col min="14348" max="14348" width="6.28515625" style="54" customWidth="1"/>
    <col min="14349" max="14349" width="4.5703125" style="54" customWidth="1"/>
    <col min="14350" max="14350" width="8.140625" style="54" customWidth="1"/>
    <col min="14351" max="14351" width="3.85546875" style="54" customWidth="1"/>
    <col min="14352" max="14352" width="5.85546875" style="54" customWidth="1"/>
    <col min="14353" max="14353" width="6.5703125" style="54" customWidth="1"/>
    <col min="14354" max="14354" width="6.42578125" style="54" customWidth="1"/>
    <col min="14355" max="14355" width="5.42578125" style="54" customWidth="1"/>
    <col min="14356" max="14356" width="7.28515625" style="54" customWidth="1"/>
    <col min="14357" max="14357" width="6.7109375" style="54" customWidth="1"/>
    <col min="14358" max="14358" width="5.7109375" style="54" customWidth="1"/>
    <col min="14359" max="14359" width="6.28515625" style="54" customWidth="1"/>
    <col min="14360" max="14360" width="6.140625" style="54" customWidth="1"/>
    <col min="14361" max="14361" width="6.28515625" style="54" customWidth="1"/>
    <col min="14362" max="14362" width="6.7109375" style="54" customWidth="1"/>
    <col min="14363" max="14363" width="5.85546875" style="54" customWidth="1"/>
    <col min="14364" max="14364" width="7.85546875" style="54" customWidth="1"/>
    <col min="14365" max="14365" width="6.140625" style="54" customWidth="1"/>
    <col min="14366" max="14371" width="13.28515625" style="54" customWidth="1"/>
    <col min="14372" max="14593" width="9" style="54"/>
    <col min="14594" max="14594" width="2.85546875" style="54" customWidth="1"/>
    <col min="14595" max="14595" width="5.85546875" style="54" customWidth="1"/>
    <col min="14596" max="14596" width="6.42578125" style="54" customWidth="1"/>
    <col min="14597" max="14597" width="5.28515625" style="54" customWidth="1"/>
    <col min="14598" max="14598" width="3.5703125" style="54" customWidth="1"/>
    <col min="14599" max="14599" width="5.140625" style="54" customWidth="1"/>
    <col min="14600" max="14601" width="6.5703125" style="54" customWidth="1"/>
    <col min="14602" max="14602" width="6.28515625" style="54" customWidth="1"/>
    <col min="14603" max="14603" width="7" style="54" customWidth="1"/>
    <col min="14604" max="14604" width="6.28515625" style="54" customWidth="1"/>
    <col min="14605" max="14605" width="4.5703125" style="54" customWidth="1"/>
    <col min="14606" max="14606" width="8.140625" style="54" customWidth="1"/>
    <col min="14607" max="14607" width="3.85546875" style="54" customWidth="1"/>
    <col min="14608" max="14608" width="5.85546875" style="54" customWidth="1"/>
    <col min="14609" max="14609" width="6.5703125" style="54" customWidth="1"/>
    <col min="14610" max="14610" width="6.42578125" style="54" customWidth="1"/>
    <col min="14611" max="14611" width="5.42578125" style="54" customWidth="1"/>
    <col min="14612" max="14612" width="7.28515625" style="54" customWidth="1"/>
    <col min="14613" max="14613" width="6.7109375" style="54" customWidth="1"/>
    <col min="14614" max="14614" width="5.7109375" style="54" customWidth="1"/>
    <col min="14615" max="14615" width="6.28515625" style="54" customWidth="1"/>
    <col min="14616" max="14616" width="6.140625" style="54" customWidth="1"/>
    <col min="14617" max="14617" width="6.28515625" style="54" customWidth="1"/>
    <col min="14618" max="14618" width="6.7109375" style="54" customWidth="1"/>
    <col min="14619" max="14619" width="5.85546875" style="54" customWidth="1"/>
    <col min="14620" max="14620" width="7.85546875" style="54" customWidth="1"/>
    <col min="14621" max="14621" width="6.140625" style="54" customWidth="1"/>
    <col min="14622" max="14627" width="13.28515625" style="54" customWidth="1"/>
    <col min="14628" max="14849" width="9" style="54"/>
    <col min="14850" max="14850" width="2.85546875" style="54" customWidth="1"/>
    <col min="14851" max="14851" width="5.85546875" style="54" customWidth="1"/>
    <col min="14852" max="14852" width="6.42578125" style="54" customWidth="1"/>
    <col min="14853" max="14853" width="5.28515625" style="54" customWidth="1"/>
    <col min="14854" max="14854" width="3.5703125" style="54" customWidth="1"/>
    <col min="14855" max="14855" width="5.140625" style="54" customWidth="1"/>
    <col min="14856" max="14857" width="6.5703125" style="54" customWidth="1"/>
    <col min="14858" max="14858" width="6.28515625" style="54" customWidth="1"/>
    <col min="14859" max="14859" width="7" style="54" customWidth="1"/>
    <col min="14860" max="14860" width="6.28515625" style="54" customWidth="1"/>
    <col min="14861" max="14861" width="4.5703125" style="54" customWidth="1"/>
    <col min="14862" max="14862" width="8.140625" style="54" customWidth="1"/>
    <col min="14863" max="14863" width="3.85546875" style="54" customWidth="1"/>
    <col min="14864" max="14864" width="5.85546875" style="54" customWidth="1"/>
    <col min="14865" max="14865" width="6.5703125" style="54" customWidth="1"/>
    <col min="14866" max="14866" width="6.42578125" style="54" customWidth="1"/>
    <col min="14867" max="14867" width="5.42578125" style="54" customWidth="1"/>
    <col min="14868" max="14868" width="7.28515625" style="54" customWidth="1"/>
    <col min="14869" max="14869" width="6.7109375" style="54" customWidth="1"/>
    <col min="14870" max="14870" width="5.7109375" style="54" customWidth="1"/>
    <col min="14871" max="14871" width="6.28515625" style="54" customWidth="1"/>
    <col min="14872" max="14872" width="6.140625" style="54" customWidth="1"/>
    <col min="14873" max="14873" width="6.28515625" style="54" customWidth="1"/>
    <col min="14874" max="14874" width="6.7109375" style="54" customWidth="1"/>
    <col min="14875" max="14875" width="5.85546875" style="54" customWidth="1"/>
    <col min="14876" max="14876" width="7.85546875" style="54" customWidth="1"/>
    <col min="14877" max="14877" width="6.140625" style="54" customWidth="1"/>
    <col min="14878" max="14883" width="13.28515625" style="54" customWidth="1"/>
    <col min="14884" max="15105" width="9" style="54"/>
    <col min="15106" max="15106" width="2.85546875" style="54" customWidth="1"/>
    <col min="15107" max="15107" width="5.85546875" style="54" customWidth="1"/>
    <col min="15108" max="15108" width="6.42578125" style="54" customWidth="1"/>
    <col min="15109" max="15109" width="5.28515625" style="54" customWidth="1"/>
    <col min="15110" max="15110" width="3.5703125" style="54" customWidth="1"/>
    <col min="15111" max="15111" width="5.140625" style="54" customWidth="1"/>
    <col min="15112" max="15113" width="6.5703125" style="54" customWidth="1"/>
    <col min="15114" max="15114" width="6.28515625" style="54" customWidth="1"/>
    <col min="15115" max="15115" width="7" style="54" customWidth="1"/>
    <col min="15116" max="15116" width="6.28515625" style="54" customWidth="1"/>
    <col min="15117" max="15117" width="4.5703125" style="54" customWidth="1"/>
    <col min="15118" max="15118" width="8.140625" style="54" customWidth="1"/>
    <col min="15119" max="15119" width="3.85546875" style="54" customWidth="1"/>
    <col min="15120" max="15120" width="5.85546875" style="54" customWidth="1"/>
    <col min="15121" max="15121" width="6.5703125" style="54" customWidth="1"/>
    <col min="15122" max="15122" width="6.42578125" style="54" customWidth="1"/>
    <col min="15123" max="15123" width="5.42578125" style="54" customWidth="1"/>
    <col min="15124" max="15124" width="7.28515625" style="54" customWidth="1"/>
    <col min="15125" max="15125" width="6.7109375" style="54" customWidth="1"/>
    <col min="15126" max="15126" width="5.7109375" style="54" customWidth="1"/>
    <col min="15127" max="15127" width="6.28515625" style="54" customWidth="1"/>
    <col min="15128" max="15128" width="6.140625" style="54" customWidth="1"/>
    <col min="15129" max="15129" width="6.28515625" style="54" customWidth="1"/>
    <col min="15130" max="15130" width="6.7109375" style="54" customWidth="1"/>
    <col min="15131" max="15131" width="5.85546875" style="54" customWidth="1"/>
    <col min="15132" max="15132" width="7.85546875" style="54" customWidth="1"/>
    <col min="15133" max="15133" width="6.140625" style="54" customWidth="1"/>
    <col min="15134" max="15139" width="13.28515625" style="54" customWidth="1"/>
    <col min="15140" max="15361" width="9" style="54"/>
    <col min="15362" max="15362" width="2.85546875" style="54" customWidth="1"/>
    <col min="15363" max="15363" width="5.85546875" style="54" customWidth="1"/>
    <col min="15364" max="15364" width="6.42578125" style="54" customWidth="1"/>
    <col min="15365" max="15365" width="5.28515625" style="54" customWidth="1"/>
    <col min="15366" max="15366" width="3.5703125" style="54" customWidth="1"/>
    <col min="15367" max="15367" width="5.140625" style="54" customWidth="1"/>
    <col min="15368" max="15369" width="6.5703125" style="54" customWidth="1"/>
    <col min="15370" max="15370" width="6.28515625" style="54" customWidth="1"/>
    <col min="15371" max="15371" width="7" style="54" customWidth="1"/>
    <col min="15372" max="15372" width="6.28515625" style="54" customWidth="1"/>
    <col min="15373" max="15373" width="4.5703125" style="54" customWidth="1"/>
    <col min="15374" max="15374" width="8.140625" style="54" customWidth="1"/>
    <col min="15375" max="15375" width="3.85546875" style="54" customWidth="1"/>
    <col min="15376" max="15376" width="5.85546875" style="54" customWidth="1"/>
    <col min="15377" max="15377" width="6.5703125" style="54" customWidth="1"/>
    <col min="15378" max="15378" width="6.42578125" style="54" customWidth="1"/>
    <col min="15379" max="15379" width="5.42578125" style="54" customWidth="1"/>
    <col min="15380" max="15380" width="7.28515625" style="54" customWidth="1"/>
    <col min="15381" max="15381" width="6.7109375" style="54" customWidth="1"/>
    <col min="15382" max="15382" width="5.7109375" style="54" customWidth="1"/>
    <col min="15383" max="15383" width="6.28515625" style="54" customWidth="1"/>
    <col min="15384" max="15384" width="6.140625" style="54" customWidth="1"/>
    <col min="15385" max="15385" width="6.28515625" style="54" customWidth="1"/>
    <col min="15386" max="15386" width="6.7109375" style="54" customWidth="1"/>
    <col min="15387" max="15387" width="5.85546875" style="54" customWidth="1"/>
    <col min="15388" max="15388" width="7.85546875" style="54" customWidth="1"/>
    <col min="15389" max="15389" width="6.140625" style="54" customWidth="1"/>
    <col min="15390" max="15395" width="13.28515625" style="54" customWidth="1"/>
    <col min="15396" max="15617" width="9" style="54"/>
    <col min="15618" max="15618" width="2.85546875" style="54" customWidth="1"/>
    <col min="15619" max="15619" width="5.85546875" style="54" customWidth="1"/>
    <col min="15620" max="15620" width="6.42578125" style="54" customWidth="1"/>
    <col min="15621" max="15621" width="5.28515625" style="54" customWidth="1"/>
    <col min="15622" max="15622" width="3.5703125" style="54" customWidth="1"/>
    <col min="15623" max="15623" width="5.140625" style="54" customWidth="1"/>
    <col min="15624" max="15625" width="6.5703125" style="54" customWidth="1"/>
    <col min="15626" max="15626" width="6.28515625" style="54" customWidth="1"/>
    <col min="15627" max="15627" width="7" style="54" customWidth="1"/>
    <col min="15628" max="15628" width="6.28515625" style="54" customWidth="1"/>
    <col min="15629" max="15629" width="4.5703125" style="54" customWidth="1"/>
    <col min="15630" max="15630" width="8.140625" style="54" customWidth="1"/>
    <col min="15631" max="15631" width="3.85546875" style="54" customWidth="1"/>
    <col min="15632" max="15632" width="5.85546875" style="54" customWidth="1"/>
    <col min="15633" max="15633" width="6.5703125" style="54" customWidth="1"/>
    <col min="15634" max="15634" width="6.42578125" style="54" customWidth="1"/>
    <col min="15635" max="15635" width="5.42578125" style="54" customWidth="1"/>
    <col min="15636" max="15636" width="7.28515625" style="54" customWidth="1"/>
    <col min="15637" max="15637" width="6.7109375" style="54" customWidth="1"/>
    <col min="15638" max="15638" width="5.7109375" style="54" customWidth="1"/>
    <col min="15639" max="15639" width="6.28515625" style="54" customWidth="1"/>
    <col min="15640" max="15640" width="6.140625" style="54" customWidth="1"/>
    <col min="15641" max="15641" width="6.28515625" style="54" customWidth="1"/>
    <col min="15642" max="15642" width="6.7109375" style="54" customWidth="1"/>
    <col min="15643" max="15643" width="5.85546875" style="54" customWidth="1"/>
    <col min="15644" max="15644" width="7.85546875" style="54" customWidth="1"/>
    <col min="15645" max="15645" width="6.140625" style="54" customWidth="1"/>
    <col min="15646" max="15651" width="13.28515625" style="54" customWidth="1"/>
    <col min="15652" max="15873" width="9" style="54"/>
    <col min="15874" max="15874" width="2.85546875" style="54" customWidth="1"/>
    <col min="15875" max="15875" width="5.85546875" style="54" customWidth="1"/>
    <col min="15876" max="15876" width="6.42578125" style="54" customWidth="1"/>
    <col min="15877" max="15877" width="5.28515625" style="54" customWidth="1"/>
    <col min="15878" max="15878" width="3.5703125" style="54" customWidth="1"/>
    <col min="15879" max="15879" width="5.140625" style="54" customWidth="1"/>
    <col min="15880" max="15881" width="6.5703125" style="54" customWidth="1"/>
    <col min="15882" max="15882" width="6.28515625" style="54" customWidth="1"/>
    <col min="15883" max="15883" width="7" style="54" customWidth="1"/>
    <col min="15884" max="15884" width="6.28515625" style="54" customWidth="1"/>
    <col min="15885" max="15885" width="4.5703125" style="54" customWidth="1"/>
    <col min="15886" max="15886" width="8.140625" style="54" customWidth="1"/>
    <col min="15887" max="15887" width="3.85546875" style="54" customWidth="1"/>
    <col min="15888" max="15888" width="5.85546875" style="54" customWidth="1"/>
    <col min="15889" max="15889" width="6.5703125" style="54" customWidth="1"/>
    <col min="15890" max="15890" width="6.42578125" style="54" customWidth="1"/>
    <col min="15891" max="15891" width="5.42578125" style="54" customWidth="1"/>
    <col min="15892" max="15892" width="7.28515625" style="54" customWidth="1"/>
    <col min="15893" max="15893" width="6.7109375" style="54" customWidth="1"/>
    <col min="15894" max="15894" width="5.7109375" style="54" customWidth="1"/>
    <col min="15895" max="15895" width="6.28515625" style="54" customWidth="1"/>
    <col min="15896" max="15896" width="6.140625" style="54" customWidth="1"/>
    <col min="15897" max="15897" width="6.28515625" style="54" customWidth="1"/>
    <col min="15898" max="15898" width="6.7109375" style="54" customWidth="1"/>
    <col min="15899" max="15899" width="5.85546875" style="54" customWidth="1"/>
    <col min="15900" max="15900" width="7.85546875" style="54" customWidth="1"/>
    <col min="15901" max="15901" width="6.140625" style="54" customWidth="1"/>
    <col min="15902" max="15907" width="13.28515625" style="54" customWidth="1"/>
    <col min="15908" max="16129" width="9" style="54"/>
    <col min="16130" max="16130" width="2.85546875" style="54" customWidth="1"/>
    <col min="16131" max="16131" width="5.85546875" style="54" customWidth="1"/>
    <col min="16132" max="16132" width="6.42578125" style="54" customWidth="1"/>
    <col min="16133" max="16133" width="5.28515625" style="54" customWidth="1"/>
    <col min="16134" max="16134" width="3.5703125" style="54" customWidth="1"/>
    <col min="16135" max="16135" width="5.140625" style="54" customWidth="1"/>
    <col min="16136" max="16137" width="6.5703125" style="54" customWidth="1"/>
    <col min="16138" max="16138" width="6.28515625" style="54" customWidth="1"/>
    <col min="16139" max="16139" width="7" style="54" customWidth="1"/>
    <col min="16140" max="16140" width="6.28515625" style="54" customWidth="1"/>
    <col min="16141" max="16141" width="4.5703125" style="54" customWidth="1"/>
    <col min="16142" max="16142" width="8.140625" style="54" customWidth="1"/>
    <col min="16143" max="16143" width="3.85546875" style="54" customWidth="1"/>
    <col min="16144" max="16144" width="5.85546875" style="54" customWidth="1"/>
    <col min="16145" max="16145" width="6.5703125" style="54" customWidth="1"/>
    <col min="16146" max="16146" width="6.42578125" style="54" customWidth="1"/>
    <col min="16147" max="16147" width="5.42578125" style="54" customWidth="1"/>
    <col min="16148" max="16148" width="7.28515625" style="54" customWidth="1"/>
    <col min="16149" max="16149" width="6.7109375" style="54" customWidth="1"/>
    <col min="16150" max="16150" width="5.7109375" style="54" customWidth="1"/>
    <col min="16151" max="16151" width="6.28515625" style="54" customWidth="1"/>
    <col min="16152" max="16152" width="6.140625" style="54" customWidth="1"/>
    <col min="16153" max="16153" width="6.28515625" style="54" customWidth="1"/>
    <col min="16154" max="16154" width="6.7109375" style="54" customWidth="1"/>
    <col min="16155" max="16155" width="5.85546875" style="54" customWidth="1"/>
    <col min="16156" max="16156" width="7.85546875" style="54" customWidth="1"/>
    <col min="16157" max="16157" width="6.140625" style="54" customWidth="1"/>
    <col min="16158" max="16163" width="13.28515625" style="54" customWidth="1"/>
    <col min="16164" max="16384" width="9" style="54"/>
  </cols>
  <sheetData>
    <row r="1" spans="1:46" ht="12.75" customHeight="1" x14ac:dyDescent="0.25">
      <c r="A1" s="567" t="s">
        <v>395</v>
      </c>
      <c r="B1" s="567"/>
      <c r="C1" s="567"/>
      <c r="D1" s="567"/>
      <c r="E1" s="567"/>
      <c r="F1" s="567"/>
      <c r="G1" s="567"/>
      <c r="H1" s="567"/>
      <c r="I1" s="567"/>
      <c r="J1" s="567"/>
      <c r="K1" s="567"/>
      <c r="L1" s="567"/>
      <c r="M1" s="567"/>
      <c r="N1" s="567"/>
      <c r="O1" s="567"/>
      <c r="P1" s="567"/>
      <c r="Q1" s="567"/>
      <c r="R1" s="567"/>
      <c r="S1" s="567"/>
      <c r="T1" s="567"/>
      <c r="U1" s="567"/>
      <c r="V1" s="567"/>
      <c r="W1" s="567"/>
      <c r="X1" s="567"/>
      <c r="Y1" s="567"/>
      <c r="Z1" s="567"/>
      <c r="AA1" s="567"/>
      <c r="AB1" s="567"/>
      <c r="AC1" s="567"/>
      <c r="AD1" s="567"/>
      <c r="AE1" s="248"/>
      <c r="AF1" s="248"/>
      <c r="AG1" s="248"/>
      <c r="AH1" s="248"/>
      <c r="AI1" s="248"/>
      <c r="AJ1" s="37"/>
      <c r="AK1" s="37"/>
    </row>
    <row r="2" spans="1:46" ht="11.25" customHeight="1" x14ac:dyDescent="0.25">
      <c r="A2" s="567"/>
      <c r="B2" s="567"/>
      <c r="C2" s="567"/>
      <c r="D2" s="567"/>
      <c r="E2" s="567"/>
      <c r="F2" s="567"/>
      <c r="G2" s="567"/>
      <c r="H2" s="567"/>
      <c r="I2" s="567"/>
      <c r="J2" s="567"/>
      <c r="K2" s="567"/>
      <c r="L2" s="567"/>
      <c r="M2" s="567"/>
      <c r="N2" s="567"/>
      <c r="O2" s="567"/>
      <c r="P2" s="567"/>
      <c r="Q2" s="567"/>
      <c r="R2" s="567"/>
      <c r="S2" s="567"/>
      <c r="T2" s="567"/>
      <c r="U2" s="567"/>
      <c r="V2" s="567"/>
      <c r="W2" s="567"/>
      <c r="X2" s="567"/>
      <c r="Y2" s="567"/>
      <c r="Z2" s="567"/>
      <c r="AA2" s="567"/>
      <c r="AB2" s="567"/>
      <c r="AC2" s="567"/>
      <c r="AD2" s="567"/>
      <c r="AE2" s="248"/>
      <c r="AF2" s="248"/>
      <c r="AG2" s="248"/>
      <c r="AH2" s="248"/>
      <c r="AI2" s="248"/>
      <c r="AJ2" s="37"/>
      <c r="AK2" s="37"/>
    </row>
    <row r="3" spans="1:46" ht="23.25" customHeight="1" thickBot="1" x14ac:dyDescent="0.3">
      <c r="A3" s="568" t="s">
        <v>59</v>
      </c>
      <c r="B3" s="568"/>
      <c r="C3" s="568"/>
      <c r="D3" s="568"/>
      <c r="E3" s="568"/>
      <c r="F3" s="568"/>
      <c r="G3" s="568"/>
      <c r="H3" s="568"/>
      <c r="I3" s="568"/>
      <c r="J3" s="568"/>
      <c r="K3" s="568"/>
      <c r="L3" s="568"/>
      <c r="M3" s="568"/>
      <c r="N3" s="568"/>
      <c r="O3" s="568"/>
      <c r="P3" s="568"/>
      <c r="Q3" s="568"/>
      <c r="R3" s="568"/>
      <c r="S3" s="568"/>
      <c r="T3" s="568"/>
      <c r="U3" s="568"/>
      <c r="V3" s="568"/>
      <c r="W3" s="568"/>
      <c r="X3" s="568"/>
      <c r="Y3" s="568"/>
      <c r="Z3" s="568"/>
      <c r="AA3" s="568"/>
      <c r="AB3" s="568"/>
      <c r="AC3" s="568"/>
      <c r="AD3" s="568"/>
      <c r="AE3" s="249"/>
      <c r="AF3" s="249"/>
      <c r="AG3" s="249"/>
      <c r="AH3" s="249"/>
      <c r="AI3" s="249"/>
      <c r="AJ3" s="37"/>
      <c r="AK3" s="37"/>
    </row>
    <row r="4" spans="1:46" ht="23.25" customHeight="1" x14ac:dyDescent="0.25">
      <c r="A4" s="569" t="s">
        <v>0</v>
      </c>
      <c r="B4" s="560" t="s">
        <v>60</v>
      </c>
      <c r="C4" s="572" t="s">
        <v>6</v>
      </c>
      <c r="D4" s="560" t="s">
        <v>105</v>
      </c>
      <c r="E4" s="560" t="s">
        <v>61</v>
      </c>
      <c r="F4" s="560" t="s">
        <v>62</v>
      </c>
      <c r="G4" s="573" t="s">
        <v>63</v>
      </c>
      <c r="H4" s="573"/>
      <c r="I4" s="573"/>
      <c r="J4" s="573"/>
      <c r="K4" s="573"/>
      <c r="L4" s="560" t="s">
        <v>64</v>
      </c>
      <c r="M4" s="560" t="s">
        <v>166</v>
      </c>
      <c r="N4" s="560" t="s">
        <v>241</v>
      </c>
      <c r="O4" s="560" t="s">
        <v>222</v>
      </c>
      <c r="P4" s="560" t="s">
        <v>499</v>
      </c>
      <c r="Q4" s="552" t="s">
        <v>65</v>
      </c>
      <c r="R4" s="552"/>
      <c r="S4" s="552"/>
      <c r="T4" s="552"/>
      <c r="U4" s="552"/>
      <c r="V4" s="552"/>
      <c r="W4" s="552" t="s">
        <v>66</v>
      </c>
      <c r="X4" s="552"/>
      <c r="Y4" s="552"/>
      <c r="Z4" s="552" t="s">
        <v>259</v>
      </c>
      <c r="AA4" s="552"/>
      <c r="AB4" s="552"/>
      <c r="AC4" s="560" t="s">
        <v>357</v>
      </c>
      <c r="AD4" s="554" t="s">
        <v>2</v>
      </c>
      <c r="AE4" s="557" t="s">
        <v>257</v>
      </c>
      <c r="AF4" s="545" t="s">
        <v>258</v>
      </c>
      <c r="AG4" s="545" t="s">
        <v>256</v>
      </c>
      <c r="AH4" s="545" t="s">
        <v>255</v>
      </c>
      <c r="AI4" s="545" t="s">
        <v>254</v>
      </c>
      <c r="AJ4" s="545" t="s">
        <v>264</v>
      </c>
      <c r="AK4" s="545" t="s">
        <v>265</v>
      </c>
      <c r="AL4" s="545" t="s">
        <v>266</v>
      </c>
      <c r="AM4" s="545" t="s">
        <v>262</v>
      </c>
      <c r="AN4" s="545" t="s">
        <v>263</v>
      </c>
      <c r="AO4" s="548" t="s">
        <v>253</v>
      </c>
      <c r="AP4" s="551" t="s">
        <v>244</v>
      </c>
      <c r="AQ4" s="551" t="s">
        <v>243</v>
      </c>
      <c r="AR4" s="541" t="s">
        <v>255</v>
      </c>
      <c r="AS4" s="541" t="s">
        <v>254</v>
      </c>
      <c r="AT4" s="542" t="s">
        <v>267</v>
      </c>
    </row>
    <row r="5" spans="1:46" ht="13.5" hidden="1" customHeight="1" x14ac:dyDescent="0.25">
      <c r="A5" s="570"/>
      <c r="B5" s="561"/>
      <c r="C5" s="543"/>
      <c r="D5" s="561"/>
      <c r="E5" s="561"/>
      <c r="F5" s="561"/>
      <c r="G5" s="543" t="s">
        <v>67</v>
      </c>
      <c r="H5" s="543" t="s">
        <v>224</v>
      </c>
      <c r="I5" s="543" t="s">
        <v>68</v>
      </c>
      <c r="J5" s="543" t="s">
        <v>225</v>
      </c>
      <c r="K5" s="543" t="s">
        <v>69</v>
      </c>
      <c r="L5" s="561"/>
      <c r="M5" s="561"/>
      <c r="N5" s="561"/>
      <c r="O5" s="561"/>
      <c r="P5" s="561"/>
      <c r="Q5" s="553"/>
      <c r="R5" s="553"/>
      <c r="S5" s="553"/>
      <c r="T5" s="553"/>
      <c r="U5" s="553"/>
      <c r="V5" s="553"/>
      <c r="W5" s="553"/>
      <c r="X5" s="553"/>
      <c r="Y5" s="553"/>
      <c r="Z5" s="553"/>
      <c r="AA5" s="553"/>
      <c r="AB5" s="553"/>
      <c r="AC5" s="561"/>
      <c r="AD5" s="555"/>
      <c r="AE5" s="558"/>
      <c r="AF5" s="546"/>
      <c r="AG5" s="546"/>
      <c r="AH5" s="546"/>
      <c r="AI5" s="546"/>
      <c r="AJ5" s="546"/>
      <c r="AK5" s="546"/>
      <c r="AL5" s="546"/>
      <c r="AM5" s="546"/>
      <c r="AN5" s="546"/>
      <c r="AO5" s="549"/>
      <c r="AP5" s="551"/>
      <c r="AQ5" s="551"/>
      <c r="AR5" s="541"/>
      <c r="AS5" s="541"/>
      <c r="AT5" s="542"/>
    </row>
    <row r="6" spans="1:46" ht="12.75" customHeight="1" x14ac:dyDescent="0.25">
      <c r="A6" s="570"/>
      <c r="B6" s="561"/>
      <c r="C6" s="543"/>
      <c r="D6" s="561"/>
      <c r="E6" s="561"/>
      <c r="F6" s="561"/>
      <c r="G6" s="543"/>
      <c r="H6" s="543"/>
      <c r="I6" s="543"/>
      <c r="J6" s="543"/>
      <c r="K6" s="543"/>
      <c r="L6" s="561"/>
      <c r="M6" s="561"/>
      <c r="N6" s="561"/>
      <c r="O6" s="561"/>
      <c r="P6" s="561"/>
      <c r="Q6" s="553"/>
      <c r="R6" s="553"/>
      <c r="S6" s="553"/>
      <c r="T6" s="553"/>
      <c r="U6" s="553"/>
      <c r="V6" s="553"/>
      <c r="W6" s="553"/>
      <c r="X6" s="553"/>
      <c r="Y6" s="553"/>
      <c r="Z6" s="553"/>
      <c r="AA6" s="553"/>
      <c r="AB6" s="553"/>
      <c r="AC6" s="561"/>
      <c r="AD6" s="555"/>
      <c r="AE6" s="558"/>
      <c r="AF6" s="546"/>
      <c r="AG6" s="546"/>
      <c r="AH6" s="546"/>
      <c r="AI6" s="546"/>
      <c r="AJ6" s="546"/>
      <c r="AK6" s="546"/>
      <c r="AL6" s="546"/>
      <c r="AM6" s="546"/>
      <c r="AN6" s="546"/>
      <c r="AO6" s="549"/>
      <c r="AP6" s="551"/>
      <c r="AQ6" s="551"/>
      <c r="AR6" s="541"/>
      <c r="AS6" s="541"/>
      <c r="AT6" s="542"/>
    </row>
    <row r="7" spans="1:46" ht="186.75" customHeight="1" thickBot="1" x14ac:dyDescent="0.3">
      <c r="A7" s="571"/>
      <c r="B7" s="562"/>
      <c r="C7" s="544"/>
      <c r="D7" s="562"/>
      <c r="E7" s="562"/>
      <c r="F7" s="562"/>
      <c r="G7" s="544"/>
      <c r="H7" s="544"/>
      <c r="I7" s="544"/>
      <c r="J7" s="544"/>
      <c r="K7" s="544"/>
      <c r="L7" s="562"/>
      <c r="M7" s="562"/>
      <c r="N7" s="562"/>
      <c r="O7" s="562"/>
      <c r="P7" s="562"/>
      <c r="Q7" s="250" t="s">
        <v>242</v>
      </c>
      <c r="R7" s="250" t="s">
        <v>248</v>
      </c>
      <c r="S7" s="250" t="s">
        <v>221</v>
      </c>
      <c r="T7" s="250" t="s">
        <v>293</v>
      </c>
      <c r="U7" s="250" t="s">
        <v>223</v>
      </c>
      <c r="V7" s="250" t="s">
        <v>245</v>
      </c>
      <c r="W7" s="250" t="s">
        <v>246</v>
      </c>
      <c r="X7" s="250" t="s">
        <v>247</v>
      </c>
      <c r="Y7" s="250" t="s">
        <v>220</v>
      </c>
      <c r="Z7" s="250" t="s">
        <v>260</v>
      </c>
      <c r="AA7" s="250" t="s">
        <v>218</v>
      </c>
      <c r="AB7" s="250" t="s">
        <v>261</v>
      </c>
      <c r="AC7" s="562"/>
      <c r="AD7" s="556"/>
      <c r="AE7" s="559"/>
      <c r="AF7" s="547"/>
      <c r="AG7" s="547"/>
      <c r="AH7" s="547"/>
      <c r="AI7" s="547"/>
      <c r="AJ7" s="547"/>
      <c r="AK7" s="547"/>
      <c r="AL7" s="547"/>
      <c r="AM7" s="547"/>
      <c r="AN7" s="547"/>
      <c r="AO7" s="550"/>
      <c r="AP7" s="551"/>
      <c r="AQ7" s="551"/>
      <c r="AR7" s="541"/>
      <c r="AS7" s="541"/>
      <c r="AT7" s="542"/>
    </row>
    <row r="8" spans="1:46" ht="16.5" customHeight="1" thickBot="1" x14ac:dyDescent="0.3">
      <c r="A8" s="304">
        <v>1</v>
      </c>
      <c r="B8" s="55">
        <v>2</v>
      </c>
      <c r="C8" s="56">
        <v>3</v>
      </c>
      <c r="D8" s="55">
        <v>4</v>
      </c>
      <c r="E8" s="56">
        <v>5</v>
      </c>
      <c r="F8" s="55">
        <v>6</v>
      </c>
      <c r="G8" s="56">
        <v>7</v>
      </c>
      <c r="H8" s="55">
        <v>8</v>
      </c>
      <c r="I8" s="56">
        <v>9</v>
      </c>
      <c r="J8" s="55">
        <v>10</v>
      </c>
      <c r="K8" s="56">
        <v>11</v>
      </c>
      <c r="L8" s="55">
        <v>12</v>
      </c>
      <c r="M8" s="56">
        <v>13</v>
      </c>
      <c r="N8" s="55">
        <v>14</v>
      </c>
      <c r="O8" s="56">
        <v>15</v>
      </c>
      <c r="P8" s="55">
        <v>16</v>
      </c>
      <c r="Q8" s="56">
        <v>17</v>
      </c>
      <c r="R8" s="55">
        <v>18</v>
      </c>
      <c r="S8" s="56">
        <v>19</v>
      </c>
      <c r="T8" s="55">
        <v>20</v>
      </c>
      <c r="U8" s="56">
        <v>21</v>
      </c>
      <c r="V8" s="55">
        <v>22</v>
      </c>
      <c r="W8" s="56">
        <v>23</v>
      </c>
      <c r="X8" s="55">
        <v>24</v>
      </c>
      <c r="Y8" s="56">
        <v>25</v>
      </c>
      <c r="Z8" s="55">
        <v>26</v>
      </c>
      <c r="AA8" s="56">
        <v>27</v>
      </c>
      <c r="AB8" s="55">
        <v>28</v>
      </c>
      <c r="AC8" s="56">
        <v>29</v>
      </c>
      <c r="AD8" s="306" t="s">
        <v>399</v>
      </c>
      <c r="AE8" s="304">
        <v>30</v>
      </c>
      <c r="AF8" s="55">
        <v>31</v>
      </c>
      <c r="AG8" s="56">
        <v>32</v>
      </c>
      <c r="AH8" s="55">
        <v>33</v>
      </c>
      <c r="AI8" s="56">
        <v>34</v>
      </c>
      <c r="AJ8" s="55">
        <v>35</v>
      </c>
      <c r="AK8" s="56">
        <v>36</v>
      </c>
      <c r="AL8" s="55">
        <v>37</v>
      </c>
      <c r="AM8" s="56">
        <v>38</v>
      </c>
      <c r="AN8" s="55">
        <v>39</v>
      </c>
      <c r="AO8" s="305">
        <v>40</v>
      </c>
      <c r="AP8" s="121"/>
      <c r="AQ8" s="121"/>
      <c r="AR8" s="119"/>
      <c r="AS8" s="119"/>
    </row>
    <row r="9" spans="1:46" ht="16.5" customHeight="1" thickBot="1" x14ac:dyDescent="0.3">
      <c r="A9" s="563" t="s">
        <v>406</v>
      </c>
      <c r="B9" s="564"/>
      <c r="C9" s="564"/>
      <c r="D9" s="564"/>
      <c r="E9" s="564"/>
      <c r="F9" s="564"/>
      <c r="G9" s="564"/>
      <c r="H9" s="564"/>
      <c r="I9" s="564"/>
      <c r="J9" s="564"/>
      <c r="K9" s="564"/>
      <c r="L9" s="564"/>
      <c r="M9" s="564"/>
      <c r="N9" s="564"/>
      <c r="O9" s="564"/>
      <c r="P9" s="564"/>
      <c r="Q9" s="564"/>
      <c r="R9" s="564"/>
      <c r="S9" s="564"/>
      <c r="T9" s="564"/>
      <c r="U9" s="564"/>
      <c r="V9" s="564"/>
      <c r="W9" s="564"/>
      <c r="X9" s="564"/>
      <c r="Y9" s="564"/>
      <c r="Z9" s="564"/>
      <c r="AA9" s="564"/>
      <c r="AB9" s="564"/>
      <c r="AC9" s="565"/>
      <c r="AD9" s="566"/>
      <c r="AE9" s="537"/>
      <c r="AF9" s="537"/>
      <c r="AG9" s="537"/>
      <c r="AH9" s="537"/>
      <c r="AI9" s="537"/>
      <c r="AJ9" s="537"/>
      <c r="AK9" s="537"/>
      <c r="AL9" s="537"/>
      <c r="AM9" s="537"/>
      <c r="AN9" s="537"/>
      <c r="AO9" s="538"/>
      <c r="AP9" s="81"/>
      <c r="AQ9" s="81"/>
      <c r="AR9" s="119"/>
      <c r="AS9" s="119"/>
    </row>
    <row r="10" spans="1:46" ht="45.75" customHeight="1" x14ac:dyDescent="0.25">
      <c r="A10" s="275">
        <v>1</v>
      </c>
      <c r="B10" s="330" t="s">
        <v>117</v>
      </c>
      <c r="C10" s="276" t="s">
        <v>408</v>
      </c>
      <c r="D10" s="72">
        <v>0.8</v>
      </c>
      <c r="E10" s="277" t="s">
        <v>113</v>
      </c>
      <c r="F10" s="330" t="s">
        <v>328</v>
      </c>
      <c r="G10" s="58">
        <v>129.28</v>
      </c>
      <c r="H10" s="58">
        <v>130.83000000000001</v>
      </c>
      <c r="I10" s="58">
        <v>129.18</v>
      </c>
      <c r="J10" s="58">
        <v>130.97999999999999</v>
      </c>
      <c r="K10" s="58">
        <v>131.30000000000001</v>
      </c>
      <c r="L10" s="58">
        <v>6</v>
      </c>
      <c r="M10" s="72">
        <f>ROUND(((((E10-(AP10*1.5*2))*((((((AP10*1.5*2)+AG10)+AG10)/2)*AP10)))+((AP10*1.5)*((((((AP10*1.5*2)+AG10)+AG10)/2)*AP10))))-((3.14*((D10/2)*(D10/2)))*E10)),2)</f>
        <v>80.489999999999995</v>
      </c>
      <c r="N10" s="278">
        <v>24</v>
      </c>
      <c r="O10" s="58">
        <f>E10*AG10*0.3</f>
        <v>3.9</v>
      </c>
      <c r="P10" s="58">
        <f>ROUND((E10*AG10*2)+(0.6*2*E10),2)</f>
        <v>41.6</v>
      </c>
      <c r="Q10" s="59"/>
      <c r="R10" s="58">
        <f>ROUND(((AG10*AE10)+(AG10*AF10)),2)</f>
        <v>7</v>
      </c>
      <c r="S10" s="58">
        <f>ROUND(((((((((K10-I10)/0.559)*AG10)+(((K10-I10)*2)*((K10-I10)/0.559)))+(((((J10-I10)/0.454)*AF10)*2)+((((J10-I10)*1.5)*((J10-I10)/0.454)))))+(((((K10-G10)/0.559)*AG10)+(((K10-G10)*2)*((K10-G10)/0.559)))+(((((H10-G10)/0.454)*AE10)*2)+((((H10-G10)*1.5)*((H10-G10)/0.454))))))-T10)),2)</f>
        <v>56.52</v>
      </c>
      <c r="T10" s="58">
        <f>ROUND(((((((AI10/0.559)*AG10)+((AI10*2)*(AI10/0.559)))+(((((AI10)/0.454)*AF10)*2)+((((AI10)*1.5)*((AI10)/0.454)))))+(((((AH10)/0.559)*AG10)+(((AH10)*2)*((AH10)/0.559)))+(((((AH10)/0.454)*AE10)*2)+((((AH10)*1.5)*((AH10)/0.454))))))-((((D10/2)*(D10/2))*3.14)*2)),2)</f>
        <v>53.51</v>
      </c>
      <c r="U10" s="58">
        <f>1*4</f>
        <v>4</v>
      </c>
      <c r="V10" s="58">
        <f>ROUND(((((((J10-I10)/0.45*1*0.5)*2)+(AG10*1*0.5)))+(((((H10-G10)/0.45*1*0.5)*2)+(AG10*1*0.5)))),2)</f>
        <v>8.44</v>
      </c>
      <c r="W10" s="58"/>
      <c r="X10" s="59"/>
      <c r="Y10" s="58">
        <f>ROUND((AL10*(((L10)+(L10+((0.2*1.5)*2)))/2)*0.2),2)</f>
        <v>21.87</v>
      </c>
      <c r="Z10" s="58"/>
      <c r="AA10" s="58"/>
      <c r="AB10" s="58"/>
      <c r="AC10" s="58">
        <v>10</v>
      </c>
      <c r="AD10" s="380" t="s">
        <v>500</v>
      </c>
      <c r="AE10" s="80">
        <v>2</v>
      </c>
      <c r="AF10" s="59">
        <v>5</v>
      </c>
      <c r="AG10" s="59">
        <v>1</v>
      </c>
      <c r="AH10" s="72">
        <f>D10+0.3</f>
        <v>1.1000000000000001</v>
      </c>
      <c r="AI10" s="72">
        <f>D10+0.3</f>
        <v>1.1000000000000001</v>
      </c>
      <c r="AJ10" s="59">
        <v>0.6</v>
      </c>
      <c r="AK10" s="59">
        <v>0.6</v>
      </c>
      <c r="AL10" s="72">
        <f>ROUND(((((K10-I10)*1.5*2)+AG10)+AT10*2),2)</f>
        <v>17.36</v>
      </c>
      <c r="AM10" s="59"/>
      <c r="AN10" s="59"/>
      <c r="AO10" s="85"/>
      <c r="AP10" s="81">
        <f>K10-I10</f>
        <v>2.1200000000000045</v>
      </c>
      <c r="AQ10" s="81">
        <f>AP10*1.5*2+L10</f>
        <v>12.360000000000014</v>
      </c>
      <c r="AR10" s="82">
        <f>AH10+G10</f>
        <v>130.38</v>
      </c>
      <c r="AS10" s="82">
        <f>AI10+I10</f>
        <v>130.28</v>
      </c>
      <c r="AT10" s="54">
        <v>5</v>
      </c>
    </row>
    <row r="11" spans="1:46" ht="45.75" customHeight="1" thickBot="1" x14ac:dyDescent="0.3">
      <c r="A11" s="136">
        <v>2</v>
      </c>
      <c r="B11" s="137" t="s">
        <v>498</v>
      </c>
      <c r="C11" s="138" t="s">
        <v>410</v>
      </c>
      <c r="D11" s="78">
        <v>0.8</v>
      </c>
      <c r="E11" s="139" t="s">
        <v>40</v>
      </c>
      <c r="F11" s="137" t="s">
        <v>328</v>
      </c>
      <c r="G11" s="140">
        <v>130.24</v>
      </c>
      <c r="H11" s="140">
        <v>132.16999999999999</v>
      </c>
      <c r="I11" s="140">
        <v>129.97</v>
      </c>
      <c r="J11" s="140">
        <v>132.12</v>
      </c>
      <c r="K11" s="140">
        <v>132.6</v>
      </c>
      <c r="L11" s="140">
        <v>6</v>
      </c>
      <c r="M11" s="78">
        <f>ROUND(((((E11-(AP11*1.5*2))*((((((AP11*1.5*2)+AG11)+AG11)/2)*AP11)))+((AP11*1.5)*((((((AP11*1.5*2)+AG11)+AG11)/2)*AP11))))-((3.14*((D11/2)*(D11/2)))*E11)),2)</f>
        <v>123.74</v>
      </c>
      <c r="N11" s="141">
        <v>24</v>
      </c>
      <c r="O11" s="140">
        <f>E11*AG11*0.3</f>
        <v>4.2</v>
      </c>
      <c r="P11" s="140">
        <f>ROUND((E11*AG11*2)+(0.6*2*E11),2)</f>
        <v>44.8</v>
      </c>
      <c r="Q11" s="61"/>
      <c r="R11" s="140">
        <f t="shared" ref="R11" si="0">ROUND(((AG11*AE11)+(AG11*AF11)),2)</f>
        <v>7</v>
      </c>
      <c r="S11" s="140">
        <f t="shared" ref="S11" si="1">ROUND(((((((((K11-I11)/0.559)*AG11)+(((K11-I11)*2)*((K11-I11)/0.559)))+(((((J11-I11)/0.454)*AF11)*2)+((((J11-I11)*1.5)*((J11-I11)/0.454)))))+(((((K11-G11)/0.559)*AG11)+(((K11-G11)*2)*((K11-G11)/0.559)))+(((((H11-G11)/0.454)*AE11)*2)+((((H11-G11)*1.5)*((H11-G11)/0.454))))))-T11)),2)</f>
        <v>92.03</v>
      </c>
      <c r="T11" s="140">
        <f t="shared" ref="T11" si="2">ROUND(((((((AI11/0.559)*AG11)+((AI11*2)*(AI11/0.559)))+(((((AI11)/0.454)*AF11)*2)+((((AI11)*1.5)*((AI11)/0.454)))))+(((((AH11)/0.559)*AG11)+(((AH11)*2)*((AH11)/0.559)))+(((((AH11)/0.454)*AE11)*2)+((((AH11)*1.5)*((AH11)/0.454))))))-((((D11/2)*(D11/2))*3.14)*2)),2)</f>
        <v>53.51</v>
      </c>
      <c r="U11" s="140">
        <f t="shared" ref="U11" si="3">1*4</f>
        <v>4</v>
      </c>
      <c r="V11" s="140">
        <f t="shared" ref="V11" si="4">ROUND(((((((J11-I11)/0.45*1*0.5)*2)+(AG11*1*0.5)))+(((((H11-G11)/0.45*1*0.5)*2)+(AG11*1*0.5)))),2)</f>
        <v>10.07</v>
      </c>
      <c r="W11" s="140">
        <f>ROUND((AL11*((((L11+((0.25*1.5)*2)))+(L11+((0.65*1.5)*2)))/2)*0.4),2)</f>
        <v>84.94</v>
      </c>
      <c r="X11" s="140">
        <f>ROUND((AL11*(((L11)+(L11+((0.25*1.5)*2)))/2)*0.25),2)</f>
        <v>46.04</v>
      </c>
      <c r="Y11" s="140"/>
      <c r="Z11" s="140"/>
      <c r="AA11" s="140"/>
      <c r="AB11" s="140"/>
      <c r="AC11" s="140">
        <v>10</v>
      </c>
      <c r="AD11" s="381" t="s">
        <v>341</v>
      </c>
      <c r="AE11" s="77">
        <v>2</v>
      </c>
      <c r="AF11" s="61">
        <v>5</v>
      </c>
      <c r="AG11" s="61">
        <v>1</v>
      </c>
      <c r="AH11" s="78">
        <f>D11+0.3</f>
        <v>1.1000000000000001</v>
      </c>
      <c r="AI11" s="78">
        <f>D11+0.3</f>
        <v>1.1000000000000001</v>
      </c>
      <c r="AJ11" s="61">
        <v>0.6</v>
      </c>
      <c r="AK11" s="61">
        <v>0.6</v>
      </c>
      <c r="AL11" s="78">
        <f t="shared" ref="AL11" si="5">ROUND(((((K11-I11)*1.5*2)+AG11)+AT11*2),2)</f>
        <v>28.89</v>
      </c>
      <c r="AM11" s="61"/>
      <c r="AN11" s="61"/>
      <c r="AO11" s="79"/>
      <c r="AP11" s="81">
        <f t="shared" ref="AP11" si="6">K11-I11</f>
        <v>2.6299999999999955</v>
      </c>
      <c r="AQ11" s="81">
        <f t="shared" ref="AQ11" si="7">AP11*1.5*2+L11</f>
        <v>13.889999999999986</v>
      </c>
      <c r="AR11" s="82">
        <f>AH11+G11</f>
        <v>131.34</v>
      </c>
      <c r="AS11" s="82">
        <f t="shared" ref="AS11" si="8">AI11+I11</f>
        <v>131.07</v>
      </c>
      <c r="AT11" s="54">
        <v>10</v>
      </c>
    </row>
    <row r="12" spans="1:46" ht="15" customHeight="1" thickBot="1" x14ac:dyDescent="0.3">
      <c r="A12" s="539" t="s">
        <v>23</v>
      </c>
      <c r="B12" s="540"/>
      <c r="C12" s="540"/>
      <c r="D12" s="135"/>
      <c r="E12" s="135"/>
      <c r="F12" s="135"/>
      <c r="G12" s="135"/>
      <c r="H12" s="135"/>
      <c r="I12" s="135"/>
      <c r="J12" s="135"/>
      <c r="K12" s="135"/>
      <c r="L12" s="135"/>
      <c r="M12" s="62">
        <f t="shared" ref="M12:AC12" si="9">SUM(M10:M11)</f>
        <v>204.23</v>
      </c>
      <c r="N12" s="62">
        <f t="shared" si="9"/>
        <v>48</v>
      </c>
      <c r="O12" s="62">
        <f t="shared" si="9"/>
        <v>8.1</v>
      </c>
      <c r="P12" s="62">
        <f t="shared" si="9"/>
        <v>86.4</v>
      </c>
      <c r="Q12" s="62">
        <f t="shared" si="9"/>
        <v>0</v>
      </c>
      <c r="R12" s="62">
        <f>SUM(R10:R11)</f>
        <v>14</v>
      </c>
      <c r="S12" s="62">
        <f>SUM(S10:S11)</f>
        <v>148.55000000000001</v>
      </c>
      <c r="T12" s="62">
        <f>SUM(T10:T11)</f>
        <v>107.02</v>
      </c>
      <c r="U12" s="62">
        <f>SUM(U10:U11)</f>
        <v>8</v>
      </c>
      <c r="V12" s="62">
        <f>SUM(V10:V11)</f>
        <v>18.509999999999998</v>
      </c>
      <c r="W12" s="62">
        <f t="shared" si="9"/>
        <v>84.94</v>
      </c>
      <c r="X12" s="62">
        <f t="shared" si="9"/>
        <v>46.04</v>
      </c>
      <c r="Y12" s="62">
        <f>SUM(Y10:Y11)</f>
        <v>21.87</v>
      </c>
      <c r="Z12" s="62">
        <f t="shared" si="9"/>
        <v>0</v>
      </c>
      <c r="AA12" s="270">
        <f t="shared" si="9"/>
        <v>0</v>
      </c>
      <c r="AB12" s="273">
        <f t="shared" si="9"/>
        <v>0</v>
      </c>
      <c r="AC12" s="270">
        <f t="shared" si="9"/>
        <v>20</v>
      </c>
      <c r="AD12" s="274"/>
      <c r="AE12" s="76"/>
      <c r="AF12" s="76"/>
      <c r="AG12" s="76"/>
      <c r="AH12" s="76"/>
      <c r="AI12" s="76"/>
      <c r="AK12" s="57"/>
      <c r="AP12" s="60"/>
      <c r="AQ12" s="60"/>
      <c r="AR12" s="60"/>
    </row>
    <row r="13" spans="1:46" x14ac:dyDescent="0.25">
      <c r="A13" s="64"/>
      <c r="B13" s="65"/>
      <c r="C13" s="64"/>
      <c r="D13" s="64"/>
      <c r="E13" s="64"/>
      <c r="F13" s="64"/>
      <c r="G13" s="64"/>
      <c r="H13" s="64"/>
      <c r="I13" s="64"/>
      <c r="J13" s="64"/>
      <c r="K13" s="64"/>
      <c r="L13" s="64"/>
      <c r="M13" s="64"/>
      <c r="N13" s="64"/>
      <c r="O13" s="64"/>
      <c r="P13" s="64"/>
      <c r="Q13" s="64"/>
      <c r="R13" s="64"/>
      <c r="S13" s="64"/>
      <c r="T13" s="64"/>
      <c r="U13" s="64"/>
      <c r="V13" s="64"/>
      <c r="W13" s="66"/>
      <c r="X13" s="66"/>
      <c r="Y13" s="66"/>
      <c r="Z13" s="66"/>
      <c r="AA13" s="66"/>
      <c r="AB13" s="66"/>
      <c r="AC13" s="66"/>
      <c r="AD13" s="63"/>
      <c r="AE13" s="63"/>
      <c r="AF13" s="63"/>
      <c r="AG13" s="63"/>
      <c r="AH13" s="63"/>
      <c r="AI13" s="63"/>
      <c r="AJ13" s="57"/>
      <c r="AK13" s="57"/>
    </row>
    <row r="14" spans="1:46" ht="15.75" x14ac:dyDescent="0.25">
      <c r="A14" s="64"/>
      <c r="B14" s="65"/>
      <c r="C14" s="3" t="s">
        <v>215</v>
      </c>
      <c r="D14" s="3"/>
      <c r="E14" s="3"/>
      <c r="F14" s="3" t="s">
        <v>216</v>
      </c>
      <c r="G14" s="64"/>
      <c r="H14" s="64"/>
      <c r="I14" s="64"/>
      <c r="J14" s="64"/>
      <c r="K14" s="64"/>
      <c r="L14" s="64"/>
      <c r="M14" s="64"/>
      <c r="N14" s="64"/>
      <c r="O14" s="64"/>
      <c r="P14" s="64"/>
      <c r="Q14" s="64"/>
      <c r="R14" s="64"/>
      <c r="S14" s="64"/>
      <c r="T14" s="64"/>
      <c r="U14" s="64"/>
      <c r="V14" s="64"/>
      <c r="W14" s="64"/>
      <c r="X14" s="64"/>
      <c r="Y14" s="64"/>
      <c r="Z14" s="64"/>
      <c r="AA14" s="64"/>
      <c r="AB14" s="64"/>
      <c r="AC14" s="64"/>
      <c r="AD14" s="63"/>
      <c r="AE14" s="63"/>
      <c r="AF14" s="63"/>
      <c r="AG14" s="63"/>
      <c r="AH14" s="63"/>
      <c r="AI14" s="63"/>
      <c r="AJ14" s="57"/>
      <c r="AK14" s="57"/>
    </row>
    <row r="15" spans="1:46" ht="15.75" x14ac:dyDescent="0.25">
      <c r="A15" s="64"/>
      <c r="B15" s="65"/>
      <c r="C15" s="3" t="s">
        <v>215</v>
      </c>
      <c r="D15" s="3"/>
      <c r="E15" s="3"/>
      <c r="F15" s="3" t="s">
        <v>158</v>
      </c>
      <c r="G15" s="64"/>
      <c r="H15" s="64"/>
      <c r="I15" s="64"/>
      <c r="J15" s="64"/>
      <c r="K15" s="64"/>
      <c r="L15" s="64"/>
      <c r="M15" s="64"/>
      <c r="N15" s="64"/>
      <c r="O15" s="64"/>
      <c r="P15" s="64"/>
      <c r="Q15" s="64"/>
      <c r="R15" s="64"/>
      <c r="S15" s="64"/>
      <c r="T15" s="64"/>
      <c r="U15" s="64"/>
      <c r="V15" s="64"/>
      <c r="W15" s="121"/>
      <c r="X15" s="121"/>
      <c r="Y15" s="121"/>
      <c r="Z15" s="121"/>
      <c r="AA15" s="121"/>
      <c r="AB15" s="121"/>
      <c r="AC15" s="121"/>
      <c r="AD15" s="63"/>
      <c r="AE15" s="63"/>
      <c r="AF15" s="63"/>
      <c r="AG15" s="63"/>
      <c r="AH15" s="63"/>
      <c r="AI15" s="63"/>
      <c r="AJ15" s="57"/>
      <c r="AK15" s="57"/>
    </row>
    <row r="16" spans="1:46" ht="15.75" x14ac:dyDescent="0.25">
      <c r="A16" s="64"/>
      <c r="B16" s="65"/>
      <c r="C16" s="3" t="s">
        <v>4</v>
      </c>
      <c r="D16" s="3"/>
      <c r="E16" s="3"/>
      <c r="F16" s="3" t="s">
        <v>122</v>
      </c>
      <c r="G16" s="64"/>
      <c r="H16" s="64"/>
      <c r="I16" s="64"/>
      <c r="J16" s="64"/>
      <c r="K16" s="64"/>
      <c r="L16" s="64"/>
      <c r="M16" s="64"/>
      <c r="N16" s="64"/>
      <c r="O16" s="64"/>
      <c r="P16" s="64"/>
      <c r="Q16" s="64"/>
      <c r="R16" s="64"/>
      <c r="S16" s="64"/>
      <c r="T16" s="64"/>
      <c r="U16" s="64"/>
      <c r="V16" s="64"/>
      <c r="W16" s="121"/>
      <c r="X16" s="121"/>
      <c r="Y16" s="121"/>
      <c r="Z16" s="121"/>
      <c r="AA16" s="121"/>
      <c r="AB16" s="121"/>
      <c r="AC16" s="121"/>
      <c r="AD16" s="63"/>
      <c r="AE16" s="63"/>
      <c r="AF16" s="63"/>
      <c r="AG16" s="63"/>
      <c r="AH16" s="63"/>
      <c r="AI16" s="63"/>
      <c r="AJ16" s="57"/>
      <c r="AK16" s="57"/>
    </row>
    <row r="17" spans="1:37" x14ac:dyDescent="0.25">
      <c r="A17" s="67"/>
      <c r="B17" s="68"/>
      <c r="C17" s="69"/>
      <c r="D17" s="67"/>
      <c r="E17" s="67"/>
      <c r="F17" s="67"/>
      <c r="G17" s="67"/>
      <c r="H17" s="67"/>
      <c r="I17" s="67"/>
      <c r="J17" s="67"/>
      <c r="K17" s="67"/>
      <c r="L17" s="67"/>
      <c r="M17" s="67"/>
      <c r="N17" s="67"/>
      <c r="O17" s="67"/>
      <c r="P17" s="67"/>
      <c r="Q17" s="67"/>
      <c r="R17" s="67"/>
      <c r="S17" s="67"/>
      <c r="T17" s="67"/>
      <c r="U17" s="67"/>
      <c r="V17" s="6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7"/>
    </row>
    <row r="18" spans="1:37" x14ac:dyDescent="0.25">
      <c r="A18" s="67"/>
      <c r="B18" s="68"/>
      <c r="C18" s="67"/>
      <c r="D18" s="67"/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67"/>
      <c r="P18" s="67"/>
      <c r="Q18" s="67"/>
      <c r="R18" s="67"/>
      <c r="S18" s="67"/>
      <c r="T18" s="67"/>
      <c r="U18" s="67"/>
      <c r="V18" s="67"/>
      <c r="W18" s="37"/>
      <c r="X18" s="37"/>
      <c r="Y18" s="37"/>
      <c r="Z18" s="37"/>
      <c r="AA18" s="37"/>
      <c r="AB18" s="37"/>
      <c r="AC18" s="37"/>
      <c r="AD18" s="37"/>
      <c r="AE18" s="37"/>
      <c r="AF18" s="37"/>
      <c r="AG18" s="37"/>
      <c r="AH18" s="37"/>
      <c r="AI18" s="37"/>
      <c r="AJ18" s="37"/>
      <c r="AK18" s="37"/>
    </row>
    <row r="19" spans="1:37" x14ac:dyDescent="0.25">
      <c r="A19" s="67"/>
      <c r="B19" s="68"/>
      <c r="C19" s="67"/>
      <c r="D19" s="67"/>
      <c r="E19" s="67"/>
      <c r="F19" s="67"/>
      <c r="G19" s="67"/>
      <c r="H19" s="67"/>
      <c r="I19" s="67"/>
      <c r="J19" s="67"/>
      <c r="K19" s="67"/>
      <c r="L19" s="67"/>
      <c r="M19" s="67"/>
      <c r="N19" s="67"/>
      <c r="O19" s="67"/>
      <c r="P19" s="67"/>
      <c r="Q19" s="67"/>
      <c r="R19" s="67"/>
      <c r="S19" s="67"/>
      <c r="T19" s="67"/>
      <c r="U19" s="67"/>
      <c r="V19" s="6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7"/>
      <c r="AK19" s="37"/>
    </row>
    <row r="20" spans="1:37" x14ac:dyDescent="0.25">
      <c r="A20" s="67"/>
      <c r="B20" s="68"/>
      <c r="C20" s="67"/>
      <c r="D20" s="67"/>
      <c r="E20" s="67"/>
      <c r="F20" s="67"/>
      <c r="G20" s="67"/>
      <c r="H20" s="67"/>
      <c r="I20" s="67"/>
      <c r="J20" s="67"/>
      <c r="K20" s="67"/>
      <c r="L20" s="67"/>
      <c r="M20" s="67"/>
      <c r="N20" s="67"/>
      <c r="O20" s="67"/>
      <c r="P20" s="67"/>
      <c r="Q20" s="67"/>
      <c r="R20" s="67"/>
      <c r="S20" s="67"/>
      <c r="T20" s="67"/>
      <c r="U20" s="67"/>
      <c r="V20" s="67"/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37"/>
      <c r="AH20" s="37"/>
      <c r="AI20" s="37"/>
      <c r="AJ20" s="37"/>
      <c r="AK20" s="37"/>
    </row>
    <row r="21" spans="1:37" x14ac:dyDescent="0.25">
      <c r="A21" s="67"/>
      <c r="B21" s="68"/>
      <c r="C21" s="67"/>
      <c r="D21" s="67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7"/>
      <c r="P21" s="67"/>
      <c r="Q21" s="67"/>
      <c r="R21" s="67"/>
      <c r="S21" s="67"/>
      <c r="T21" s="67"/>
      <c r="U21" s="67"/>
      <c r="V21" s="6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37"/>
      <c r="AH21" s="37"/>
      <c r="AI21" s="37"/>
      <c r="AJ21" s="37"/>
      <c r="AK21" s="37"/>
    </row>
    <row r="22" spans="1:37" x14ac:dyDescent="0.25">
      <c r="A22" s="37"/>
      <c r="B22" s="70"/>
      <c r="C22" s="6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</row>
    <row r="23" spans="1:37" x14ac:dyDescent="0.25">
      <c r="A23" s="37"/>
      <c r="B23" s="70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</row>
    <row r="24" spans="1:37" x14ac:dyDescent="0.25">
      <c r="A24" s="37"/>
      <c r="B24" s="70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</row>
    <row r="25" spans="1:37" x14ac:dyDescent="0.25">
      <c r="A25" s="37"/>
      <c r="B25" s="70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</row>
  </sheetData>
  <mergeCells count="43">
    <mergeCell ref="A9:AD9"/>
    <mergeCell ref="A1:AD2"/>
    <mergeCell ref="A3:AD3"/>
    <mergeCell ref="A4:A7"/>
    <mergeCell ref="B4:B7"/>
    <mergeCell ref="C4:C7"/>
    <mergeCell ref="D4:D7"/>
    <mergeCell ref="E4:E7"/>
    <mergeCell ref="F4:F7"/>
    <mergeCell ref="G4:K4"/>
    <mergeCell ref="L4:L7"/>
    <mergeCell ref="M4:M7"/>
    <mergeCell ref="N4:N7"/>
    <mergeCell ref="O4:O7"/>
    <mergeCell ref="P4:P7"/>
    <mergeCell ref="Q4:V6"/>
    <mergeCell ref="W4:Y6"/>
    <mergeCell ref="AI4:AI7"/>
    <mergeCell ref="AJ4:AJ7"/>
    <mergeCell ref="AK4:AK7"/>
    <mergeCell ref="AL4:AL7"/>
    <mergeCell ref="Z4:AB6"/>
    <mergeCell ref="AD4:AD7"/>
    <mergeCell ref="AE4:AE7"/>
    <mergeCell ref="AF4:AF7"/>
    <mergeCell ref="AG4:AG7"/>
    <mergeCell ref="AC4:AC7"/>
    <mergeCell ref="AE9:AO9"/>
    <mergeCell ref="A12:C12"/>
    <mergeCell ref="AR4:AR7"/>
    <mergeCell ref="AS4:AS7"/>
    <mergeCell ref="AT4:AT7"/>
    <mergeCell ref="G5:G7"/>
    <mergeCell ref="H5:H7"/>
    <mergeCell ref="I5:I7"/>
    <mergeCell ref="J5:J7"/>
    <mergeCell ref="K5:K7"/>
    <mergeCell ref="AM4:AM7"/>
    <mergeCell ref="AN4:AN7"/>
    <mergeCell ref="AO4:AO7"/>
    <mergeCell ref="AP4:AP7"/>
    <mergeCell ref="AQ4:AQ7"/>
    <mergeCell ref="AH4:AH7"/>
  </mergeCells>
  <pageMargins left="0.25" right="0.25" top="0.75" bottom="0.75" header="0.3" footer="0.3"/>
  <pageSetup paperSize="9" scale="75" fitToHeight="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16"/>
  <sheetViews>
    <sheetView workbookViewId="0">
      <selection activeCell="A16" sqref="A1:F16"/>
    </sheetView>
  </sheetViews>
  <sheetFormatPr defaultRowHeight="15.75" x14ac:dyDescent="0.25"/>
  <cols>
    <col min="1" max="1" width="5.85546875" style="264" customWidth="1"/>
    <col min="2" max="2" width="14" style="264" customWidth="1"/>
    <col min="3" max="3" width="7.140625" style="264" customWidth="1"/>
    <col min="4" max="4" width="8.85546875" style="264" customWidth="1"/>
    <col min="5" max="5" width="14.140625" style="264" customWidth="1"/>
    <col min="6" max="6" width="36.85546875" style="264" customWidth="1"/>
    <col min="7" max="16384" width="9.140625" style="264"/>
  </cols>
  <sheetData>
    <row r="2" spans="1:20" x14ac:dyDescent="0.25">
      <c r="A2" s="488" t="s">
        <v>70</v>
      </c>
      <c r="B2" s="488"/>
      <c r="C2" s="488"/>
      <c r="D2" s="488"/>
      <c r="E2" s="488"/>
      <c r="F2" s="488"/>
      <c r="G2" s="263"/>
      <c r="H2" s="263"/>
      <c r="I2" s="263"/>
      <c r="J2" s="263"/>
      <c r="K2" s="263"/>
      <c r="L2" s="263"/>
      <c r="M2" s="263"/>
      <c r="N2" s="263"/>
      <c r="O2" s="263"/>
      <c r="P2" s="263"/>
      <c r="Q2" s="263"/>
      <c r="R2" s="263"/>
      <c r="S2" s="263"/>
      <c r="T2" s="263"/>
    </row>
    <row r="3" spans="1:20" x14ac:dyDescent="0.25">
      <c r="A3" s="263"/>
      <c r="B3" s="263"/>
      <c r="C3" s="263"/>
      <c r="D3" s="263"/>
      <c r="E3" s="263"/>
      <c r="F3" s="263"/>
      <c r="G3" s="263"/>
      <c r="H3" s="263"/>
      <c r="I3" s="263"/>
      <c r="J3" s="263"/>
      <c r="K3" s="263"/>
      <c r="L3" s="263"/>
      <c r="M3" s="263"/>
      <c r="N3" s="263"/>
      <c r="O3" s="263"/>
      <c r="P3" s="263"/>
      <c r="Q3" s="263"/>
      <c r="R3" s="263"/>
      <c r="S3" s="263"/>
      <c r="T3" s="263"/>
    </row>
    <row r="4" spans="1:20" x14ac:dyDescent="0.25">
      <c r="A4" s="263"/>
      <c r="B4" s="263"/>
      <c r="C4" s="263"/>
      <c r="D4" s="263"/>
      <c r="E4" s="263"/>
      <c r="F4" s="263"/>
      <c r="G4" s="263"/>
      <c r="H4" s="263"/>
      <c r="I4" s="263"/>
      <c r="J4" s="263"/>
      <c r="K4" s="263"/>
      <c r="L4" s="263"/>
      <c r="M4" s="263"/>
      <c r="N4" s="263"/>
      <c r="O4" s="263"/>
      <c r="P4" s="261"/>
      <c r="Q4" s="261"/>
      <c r="R4" s="261"/>
      <c r="S4" s="261"/>
      <c r="T4" s="261"/>
    </row>
    <row r="5" spans="1:20" x14ac:dyDescent="0.25">
      <c r="A5" s="488" t="s">
        <v>342</v>
      </c>
      <c r="B5" s="488"/>
      <c r="C5" s="488"/>
      <c r="D5" s="488"/>
      <c r="E5" s="488"/>
      <c r="F5" s="488"/>
      <c r="G5" s="262"/>
      <c r="H5" s="262"/>
      <c r="I5" s="262"/>
      <c r="J5" s="262"/>
      <c r="K5" s="262"/>
      <c r="L5" s="262"/>
      <c r="M5" s="262"/>
      <c r="N5" s="262"/>
      <c r="O5" s="262"/>
      <c r="P5" s="262"/>
      <c r="Q5" s="262"/>
      <c r="R5" s="262"/>
      <c r="S5" s="262"/>
      <c r="T5" s="262"/>
    </row>
    <row r="6" spans="1:20" ht="16.5" thickBot="1" x14ac:dyDescent="0.3">
      <c r="A6" s="262"/>
      <c r="B6" s="262"/>
      <c r="C6" s="262"/>
      <c r="D6" s="262"/>
      <c r="E6" s="262"/>
      <c r="F6" s="262"/>
      <c r="G6" s="262"/>
      <c r="H6" s="262"/>
      <c r="I6" s="262"/>
      <c r="J6" s="262"/>
      <c r="K6" s="262"/>
      <c r="L6" s="262"/>
      <c r="M6" s="262"/>
      <c r="N6" s="262"/>
      <c r="O6" s="262"/>
      <c r="P6" s="262"/>
      <c r="Q6" s="262"/>
      <c r="R6" s="262"/>
      <c r="S6" s="262"/>
      <c r="T6" s="262"/>
    </row>
    <row r="7" spans="1:20" ht="32.25" thickBot="1" x14ac:dyDescent="0.3">
      <c r="A7" s="42" t="s">
        <v>0</v>
      </c>
      <c r="B7" s="266" t="s">
        <v>73</v>
      </c>
      <c r="C7" s="74" t="s">
        <v>343</v>
      </c>
      <c r="D7" s="74" t="s">
        <v>344</v>
      </c>
      <c r="E7" s="74" t="s">
        <v>345</v>
      </c>
      <c r="F7" s="43" t="s">
        <v>2</v>
      </c>
    </row>
    <row r="8" spans="1:20" ht="16.5" thickBot="1" x14ac:dyDescent="0.3">
      <c r="A8" s="438" t="s">
        <v>406</v>
      </c>
      <c r="B8" s="439"/>
      <c r="C8" s="439"/>
      <c r="D8" s="439"/>
      <c r="E8" s="439"/>
      <c r="F8" s="440"/>
    </row>
    <row r="9" spans="1:20" x14ac:dyDescent="0.25">
      <c r="A9" s="332">
        <v>1</v>
      </c>
      <c r="B9" s="326" t="s">
        <v>407</v>
      </c>
      <c r="C9" s="363" t="s">
        <v>487</v>
      </c>
      <c r="D9" s="326" t="s">
        <v>347</v>
      </c>
      <c r="E9" s="326" t="s">
        <v>346</v>
      </c>
      <c r="F9" s="40"/>
      <c r="G9" s="264">
        <v>1.79</v>
      </c>
      <c r="H9" s="264">
        <f>G9*2*2+0.6+2</f>
        <v>9.76</v>
      </c>
    </row>
    <row r="10" spans="1:20" s="327" customFormat="1" x14ac:dyDescent="0.25">
      <c r="A10" s="332">
        <v>2</v>
      </c>
      <c r="B10" s="326" t="s">
        <v>407</v>
      </c>
      <c r="C10" s="363" t="s">
        <v>488</v>
      </c>
      <c r="D10" s="326" t="s">
        <v>347</v>
      </c>
      <c r="E10" s="326" t="s">
        <v>346</v>
      </c>
      <c r="F10" s="40"/>
      <c r="G10" s="327">
        <v>1.91</v>
      </c>
      <c r="H10" s="327">
        <f t="shared" ref="H10:H11" si="0">G10*2*2+0.6+2</f>
        <v>10.24</v>
      </c>
    </row>
    <row r="11" spans="1:20" s="327" customFormat="1" ht="16.5" thickBot="1" x14ac:dyDescent="0.3">
      <c r="A11" s="332">
        <v>3</v>
      </c>
      <c r="B11" s="326" t="s">
        <v>407</v>
      </c>
      <c r="C11" s="370" t="s">
        <v>491</v>
      </c>
      <c r="D11" s="326" t="s">
        <v>494</v>
      </c>
      <c r="E11" s="326" t="s">
        <v>346</v>
      </c>
      <c r="F11" s="40"/>
      <c r="G11" s="327">
        <v>1.52</v>
      </c>
      <c r="H11" s="327">
        <f t="shared" si="0"/>
        <v>8.68</v>
      </c>
    </row>
    <row r="12" spans="1:20" ht="16.5" thickBot="1" x14ac:dyDescent="0.3">
      <c r="A12" s="220"/>
      <c r="B12" s="265"/>
      <c r="C12" s="265"/>
      <c r="D12" s="265"/>
      <c r="E12" s="265"/>
      <c r="F12" s="259"/>
    </row>
    <row r="14" spans="1:20" x14ac:dyDescent="0.25">
      <c r="B14" s="4" t="s">
        <v>215</v>
      </c>
      <c r="C14" s="18"/>
      <c r="D14" s="18"/>
      <c r="E14" s="18" t="s">
        <v>216</v>
      </c>
    </row>
    <row r="15" spans="1:20" x14ac:dyDescent="0.25">
      <c r="B15" s="4" t="s">
        <v>215</v>
      </c>
      <c r="C15" s="18"/>
      <c r="D15" s="18"/>
      <c r="E15" s="18" t="s">
        <v>158</v>
      </c>
    </row>
    <row r="16" spans="1:20" x14ac:dyDescent="0.25">
      <c r="B16" s="4" t="s">
        <v>4</v>
      </c>
      <c r="C16" s="18"/>
      <c r="D16" s="18"/>
      <c r="E16" s="18" t="s">
        <v>122</v>
      </c>
    </row>
  </sheetData>
  <mergeCells count="3">
    <mergeCell ref="A2:F2"/>
    <mergeCell ref="A5:F5"/>
    <mergeCell ref="A8:F8"/>
  </mergeCells>
  <pageMargins left="0.7" right="0.7" top="0.75" bottom="0.75" header="0.3" footer="0.3"/>
  <pageSetup paperSize="9" orientation="portrait" horizontalDpi="4294967293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3"/>
  <sheetViews>
    <sheetView topLeftCell="A4" zoomScaleNormal="100" workbookViewId="0">
      <selection activeCell="J18" sqref="J18"/>
    </sheetView>
  </sheetViews>
  <sheetFormatPr defaultRowHeight="15.75" x14ac:dyDescent="0.25"/>
  <cols>
    <col min="1" max="1" width="8.5703125" style="3" customWidth="1"/>
    <col min="2" max="2" width="18.42578125" style="3" customWidth="1"/>
    <col min="3" max="3" width="16.28515625" style="3" customWidth="1"/>
    <col min="4" max="7" width="12.7109375" style="3" customWidth="1"/>
    <col min="8" max="8" width="31.42578125" style="3" customWidth="1"/>
    <col min="9" max="256" width="9" style="3"/>
    <col min="257" max="257" width="8.5703125" style="3" customWidth="1"/>
    <col min="258" max="258" width="18.42578125" style="3" customWidth="1"/>
    <col min="259" max="259" width="16.28515625" style="3" customWidth="1"/>
    <col min="260" max="263" width="12.7109375" style="3" customWidth="1"/>
    <col min="264" max="264" width="31.42578125" style="3" customWidth="1"/>
    <col min="265" max="512" width="9" style="3"/>
    <col min="513" max="513" width="8.5703125" style="3" customWidth="1"/>
    <col min="514" max="514" width="18.42578125" style="3" customWidth="1"/>
    <col min="515" max="515" width="16.28515625" style="3" customWidth="1"/>
    <col min="516" max="519" width="12.7109375" style="3" customWidth="1"/>
    <col min="520" max="520" width="31.42578125" style="3" customWidth="1"/>
    <col min="521" max="768" width="9" style="3"/>
    <col min="769" max="769" width="8.5703125" style="3" customWidth="1"/>
    <col min="770" max="770" width="18.42578125" style="3" customWidth="1"/>
    <col min="771" max="771" width="16.28515625" style="3" customWidth="1"/>
    <col min="772" max="775" width="12.7109375" style="3" customWidth="1"/>
    <col min="776" max="776" width="31.42578125" style="3" customWidth="1"/>
    <col min="777" max="1024" width="9" style="3"/>
    <col min="1025" max="1025" width="8.5703125" style="3" customWidth="1"/>
    <col min="1026" max="1026" width="18.42578125" style="3" customWidth="1"/>
    <col min="1027" max="1027" width="16.28515625" style="3" customWidth="1"/>
    <col min="1028" max="1031" width="12.7109375" style="3" customWidth="1"/>
    <col min="1032" max="1032" width="31.42578125" style="3" customWidth="1"/>
    <col min="1033" max="1280" width="9" style="3"/>
    <col min="1281" max="1281" width="8.5703125" style="3" customWidth="1"/>
    <col min="1282" max="1282" width="18.42578125" style="3" customWidth="1"/>
    <col min="1283" max="1283" width="16.28515625" style="3" customWidth="1"/>
    <col min="1284" max="1287" width="12.7109375" style="3" customWidth="1"/>
    <col min="1288" max="1288" width="31.42578125" style="3" customWidth="1"/>
    <col min="1289" max="1536" width="9" style="3"/>
    <col min="1537" max="1537" width="8.5703125" style="3" customWidth="1"/>
    <col min="1538" max="1538" width="18.42578125" style="3" customWidth="1"/>
    <col min="1539" max="1539" width="16.28515625" style="3" customWidth="1"/>
    <col min="1540" max="1543" width="12.7109375" style="3" customWidth="1"/>
    <col min="1544" max="1544" width="31.42578125" style="3" customWidth="1"/>
    <col min="1545" max="1792" width="9" style="3"/>
    <col min="1793" max="1793" width="8.5703125" style="3" customWidth="1"/>
    <col min="1794" max="1794" width="18.42578125" style="3" customWidth="1"/>
    <col min="1795" max="1795" width="16.28515625" style="3" customWidth="1"/>
    <col min="1796" max="1799" width="12.7109375" style="3" customWidth="1"/>
    <col min="1800" max="1800" width="31.42578125" style="3" customWidth="1"/>
    <col min="1801" max="2048" width="9" style="3"/>
    <col min="2049" max="2049" width="8.5703125" style="3" customWidth="1"/>
    <col min="2050" max="2050" width="18.42578125" style="3" customWidth="1"/>
    <col min="2051" max="2051" width="16.28515625" style="3" customWidth="1"/>
    <col min="2052" max="2055" width="12.7109375" style="3" customWidth="1"/>
    <col min="2056" max="2056" width="31.42578125" style="3" customWidth="1"/>
    <col min="2057" max="2304" width="9" style="3"/>
    <col min="2305" max="2305" width="8.5703125" style="3" customWidth="1"/>
    <col min="2306" max="2306" width="18.42578125" style="3" customWidth="1"/>
    <col min="2307" max="2307" width="16.28515625" style="3" customWidth="1"/>
    <col min="2308" max="2311" width="12.7109375" style="3" customWidth="1"/>
    <col min="2312" max="2312" width="31.42578125" style="3" customWidth="1"/>
    <col min="2313" max="2560" width="9" style="3"/>
    <col min="2561" max="2561" width="8.5703125" style="3" customWidth="1"/>
    <col min="2562" max="2562" width="18.42578125" style="3" customWidth="1"/>
    <col min="2563" max="2563" width="16.28515625" style="3" customWidth="1"/>
    <col min="2564" max="2567" width="12.7109375" style="3" customWidth="1"/>
    <col min="2568" max="2568" width="31.42578125" style="3" customWidth="1"/>
    <col min="2569" max="2816" width="9" style="3"/>
    <col min="2817" max="2817" width="8.5703125" style="3" customWidth="1"/>
    <col min="2818" max="2818" width="18.42578125" style="3" customWidth="1"/>
    <col min="2819" max="2819" width="16.28515625" style="3" customWidth="1"/>
    <col min="2820" max="2823" width="12.7109375" style="3" customWidth="1"/>
    <col min="2824" max="2824" width="31.42578125" style="3" customWidth="1"/>
    <col min="2825" max="3072" width="9" style="3"/>
    <col min="3073" max="3073" width="8.5703125" style="3" customWidth="1"/>
    <col min="3074" max="3074" width="18.42578125" style="3" customWidth="1"/>
    <col min="3075" max="3075" width="16.28515625" style="3" customWidth="1"/>
    <col min="3076" max="3079" width="12.7109375" style="3" customWidth="1"/>
    <col min="3080" max="3080" width="31.42578125" style="3" customWidth="1"/>
    <col min="3081" max="3328" width="9" style="3"/>
    <col min="3329" max="3329" width="8.5703125" style="3" customWidth="1"/>
    <col min="3330" max="3330" width="18.42578125" style="3" customWidth="1"/>
    <col min="3331" max="3331" width="16.28515625" style="3" customWidth="1"/>
    <col min="3332" max="3335" width="12.7109375" style="3" customWidth="1"/>
    <col min="3336" max="3336" width="31.42578125" style="3" customWidth="1"/>
    <col min="3337" max="3584" width="9" style="3"/>
    <col min="3585" max="3585" width="8.5703125" style="3" customWidth="1"/>
    <col min="3586" max="3586" width="18.42578125" style="3" customWidth="1"/>
    <col min="3587" max="3587" width="16.28515625" style="3" customWidth="1"/>
    <col min="3588" max="3591" width="12.7109375" style="3" customWidth="1"/>
    <col min="3592" max="3592" width="31.42578125" style="3" customWidth="1"/>
    <col min="3593" max="3840" width="9" style="3"/>
    <col min="3841" max="3841" width="8.5703125" style="3" customWidth="1"/>
    <col min="3842" max="3842" width="18.42578125" style="3" customWidth="1"/>
    <col min="3843" max="3843" width="16.28515625" style="3" customWidth="1"/>
    <col min="3844" max="3847" width="12.7109375" style="3" customWidth="1"/>
    <col min="3848" max="3848" width="31.42578125" style="3" customWidth="1"/>
    <col min="3849" max="4096" width="9" style="3"/>
    <col min="4097" max="4097" width="8.5703125" style="3" customWidth="1"/>
    <col min="4098" max="4098" width="18.42578125" style="3" customWidth="1"/>
    <col min="4099" max="4099" width="16.28515625" style="3" customWidth="1"/>
    <col min="4100" max="4103" width="12.7109375" style="3" customWidth="1"/>
    <col min="4104" max="4104" width="31.42578125" style="3" customWidth="1"/>
    <col min="4105" max="4352" width="9" style="3"/>
    <col min="4353" max="4353" width="8.5703125" style="3" customWidth="1"/>
    <col min="4354" max="4354" width="18.42578125" style="3" customWidth="1"/>
    <col min="4355" max="4355" width="16.28515625" style="3" customWidth="1"/>
    <col min="4356" max="4359" width="12.7109375" style="3" customWidth="1"/>
    <col min="4360" max="4360" width="31.42578125" style="3" customWidth="1"/>
    <col min="4361" max="4608" width="9" style="3"/>
    <col min="4609" max="4609" width="8.5703125" style="3" customWidth="1"/>
    <col min="4610" max="4610" width="18.42578125" style="3" customWidth="1"/>
    <col min="4611" max="4611" width="16.28515625" style="3" customWidth="1"/>
    <col min="4612" max="4615" width="12.7109375" style="3" customWidth="1"/>
    <col min="4616" max="4616" width="31.42578125" style="3" customWidth="1"/>
    <col min="4617" max="4864" width="9" style="3"/>
    <col min="4865" max="4865" width="8.5703125" style="3" customWidth="1"/>
    <col min="4866" max="4866" width="18.42578125" style="3" customWidth="1"/>
    <col min="4867" max="4867" width="16.28515625" style="3" customWidth="1"/>
    <col min="4868" max="4871" width="12.7109375" style="3" customWidth="1"/>
    <col min="4872" max="4872" width="31.42578125" style="3" customWidth="1"/>
    <col min="4873" max="5120" width="9" style="3"/>
    <col min="5121" max="5121" width="8.5703125" style="3" customWidth="1"/>
    <col min="5122" max="5122" width="18.42578125" style="3" customWidth="1"/>
    <col min="5123" max="5123" width="16.28515625" style="3" customWidth="1"/>
    <col min="5124" max="5127" width="12.7109375" style="3" customWidth="1"/>
    <col min="5128" max="5128" width="31.42578125" style="3" customWidth="1"/>
    <col min="5129" max="5376" width="9" style="3"/>
    <col min="5377" max="5377" width="8.5703125" style="3" customWidth="1"/>
    <col min="5378" max="5378" width="18.42578125" style="3" customWidth="1"/>
    <col min="5379" max="5379" width="16.28515625" style="3" customWidth="1"/>
    <col min="5380" max="5383" width="12.7109375" style="3" customWidth="1"/>
    <col min="5384" max="5384" width="31.42578125" style="3" customWidth="1"/>
    <col min="5385" max="5632" width="9" style="3"/>
    <col min="5633" max="5633" width="8.5703125" style="3" customWidth="1"/>
    <col min="5634" max="5634" width="18.42578125" style="3" customWidth="1"/>
    <col min="5635" max="5635" width="16.28515625" style="3" customWidth="1"/>
    <col min="5636" max="5639" width="12.7109375" style="3" customWidth="1"/>
    <col min="5640" max="5640" width="31.42578125" style="3" customWidth="1"/>
    <col min="5641" max="5888" width="9" style="3"/>
    <col min="5889" max="5889" width="8.5703125" style="3" customWidth="1"/>
    <col min="5890" max="5890" width="18.42578125" style="3" customWidth="1"/>
    <col min="5891" max="5891" width="16.28515625" style="3" customWidth="1"/>
    <col min="5892" max="5895" width="12.7109375" style="3" customWidth="1"/>
    <col min="5896" max="5896" width="31.42578125" style="3" customWidth="1"/>
    <col min="5897" max="6144" width="9" style="3"/>
    <col min="6145" max="6145" width="8.5703125" style="3" customWidth="1"/>
    <col min="6146" max="6146" width="18.42578125" style="3" customWidth="1"/>
    <col min="6147" max="6147" width="16.28515625" style="3" customWidth="1"/>
    <col min="6148" max="6151" width="12.7109375" style="3" customWidth="1"/>
    <col min="6152" max="6152" width="31.42578125" style="3" customWidth="1"/>
    <col min="6153" max="6400" width="9" style="3"/>
    <col min="6401" max="6401" width="8.5703125" style="3" customWidth="1"/>
    <col min="6402" max="6402" width="18.42578125" style="3" customWidth="1"/>
    <col min="6403" max="6403" width="16.28515625" style="3" customWidth="1"/>
    <col min="6404" max="6407" width="12.7109375" style="3" customWidth="1"/>
    <col min="6408" max="6408" width="31.42578125" style="3" customWidth="1"/>
    <col min="6409" max="6656" width="9" style="3"/>
    <col min="6657" max="6657" width="8.5703125" style="3" customWidth="1"/>
    <col min="6658" max="6658" width="18.42578125" style="3" customWidth="1"/>
    <col min="6659" max="6659" width="16.28515625" style="3" customWidth="1"/>
    <col min="6660" max="6663" width="12.7109375" style="3" customWidth="1"/>
    <col min="6664" max="6664" width="31.42578125" style="3" customWidth="1"/>
    <col min="6665" max="6912" width="9" style="3"/>
    <col min="6913" max="6913" width="8.5703125" style="3" customWidth="1"/>
    <col min="6914" max="6914" width="18.42578125" style="3" customWidth="1"/>
    <col min="6915" max="6915" width="16.28515625" style="3" customWidth="1"/>
    <col min="6916" max="6919" width="12.7109375" style="3" customWidth="1"/>
    <col min="6920" max="6920" width="31.42578125" style="3" customWidth="1"/>
    <col min="6921" max="7168" width="9" style="3"/>
    <col min="7169" max="7169" width="8.5703125" style="3" customWidth="1"/>
    <col min="7170" max="7170" width="18.42578125" style="3" customWidth="1"/>
    <col min="7171" max="7171" width="16.28515625" style="3" customWidth="1"/>
    <col min="7172" max="7175" width="12.7109375" style="3" customWidth="1"/>
    <col min="7176" max="7176" width="31.42578125" style="3" customWidth="1"/>
    <col min="7177" max="7424" width="9" style="3"/>
    <col min="7425" max="7425" width="8.5703125" style="3" customWidth="1"/>
    <col min="7426" max="7426" width="18.42578125" style="3" customWidth="1"/>
    <col min="7427" max="7427" width="16.28515625" style="3" customWidth="1"/>
    <col min="7428" max="7431" width="12.7109375" style="3" customWidth="1"/>
    <col min="7432" max="7432" width="31.42578125" style="3" customWidth="1"/>
    <col min="7433" max="7680" width="9" style="3"/>
    <col min="7681" max="7681" width="8.5703125" style="3" customWidth="1"/>
    <col min="7682" max="7682" width="18.42578125" style="3" customWidth="1"/>
    <col min="7683" max="7683" width="16.28515625" style="3" customWidth="1"/>
    <col min="7684" max="7687" width="12.7109375" style="3" customWidth="1"/>
    <col min="7688" max="7688" width="31.42578125" style="3" customWidth="1"/>
    <col min="7689" max="7936" width="9" style="3"/>
    <col min="7937" max="7937" width="8.5703125" style="3" customWidth="1"/>
    <col min="7938" max="7938" width="18.42578125" style="3" customWidth="1"/>
    <col min="7939" max="7939" width="16.28515625" style="3" customWidth="1"/>
    <col min="7940" max="7943" width="12.7109375" style="3" customWidth="1"/>
    <col min="7944" max="7944" width="31.42578125" style="3" customWidth="1"/>
    <col min="7945" max="8192" width="9" style="3"/>
    <col min="8193" max="8193" width="8.5703125" style="3" customWidth="1"/>
    <col min="8194" max="8194" width="18.42578125" style="3" customWidth="1"/>
    <col min="8195" max="8195" width="16.28515625" style="3" customWidth="1"/>
    <col min="8196" max="8199" width="12.7109375" style="3" customWidth="1"/>
    <col min="8200" max="8200" width="31.42578125" style="3" customWidth="1"/>
    <col min="8201" max="8448" width="9" style="3"/>
    <col min="8449" max="8449" width="8.5703125" style="3" customWidth="1"/>
    <col min="8450" max="8450" width="18.42578125" style="3" customWidth="1"/>
    <col min="8451" max="8451" width="16.28515625" style="3" customWidth="1"/>
    <col min="8452" max="8455" width="12.7109375" style="3" customWidth="1"/>
    <col min="8456" max="8456" width="31.42578125" style="3" customWidth="1"/>
    <col min="8457" max="8704" width="9" style="3"/>
    <col min="8705" max="8705" width="8.5703125" style="3" customWidth="1"/>
    <col min="8706" max="8706" width="18.42578125" style="3" customWidth="1"/>
    <col min="8707" max="8707" width="16.28515625" style="3" customWidth="1"/>
    <col min="8708" max="8711" width="12.7109375" style="3" customWidth="1"/>
    <col min="8712" max="8712" width="31.42578125" style="3" customWidth="1"/>
    <col min="8713" max="8960" width="9" style="3"/>
    <col min="8961" max="8961" width="8.5703125" style="3" customWidth="1"/>
    <col min="8962" max="8962" width="18.42578125" style="3" customWidth="1"/>
    <col min="8963" max="8963" width="16.28515625" style="3" customWidth="1"/>
    <col min="8964" max="8967" width="12.7109375" style="3" customWidth="1"/>
    <col min="8968" max="8968" width="31.42578125" style="3" customWidth="1"/>
    <col min="8969" max="9216" width="9" style="3"/>
    <col min="9217" max="9217" width="8.5703125" style="3" customWidth="1"/>
    <col min="9218" max="9218" width="18.42578125" style="3" customWidth="1"/>
    <col min="9219" max="9219" width="16.28515625" style="3" customWidth="1"/>
    <col min="9220" max="9223" width="12.7109375" style="3" customWidth="1"/>
    <col min="9224" max="9224" width="31.42578125" style="3" customWidth="1"/>
    <col min="9225" max="9472" width="9" style="3"/>
    <col min="9473" max="9473" width="8.5703125" style="3" customWidth="1"/>
    <col min="9474" max="9474" width="18.42578125" style="3" customWidth="1"/>
    <col min="9475" max="9475" width="16.28515625" style="3" customWidth="1"/>
    <col min="9476" max="9479" width="12.7109375" style="3" customWidth="1"/>
    <col min="9480" max="9480" width="31.42578125" style="3" customWidth="1"/>
    <col min="9481" max="9728" width="9" style="3"/>
    <col min="9729" max="9729" width="8.5703125" style="3" customWidth="1"/>
    <col min="9730" max="9730" width="18.42578125" style="3" customWidth="1"/>
    <col min="9731" max="9731" width="16.28515625" style="3" customWidth="1"/>
    <col min="9732" max="9735" width="12.7109375" style="3" customWidth="1"/>
    <col min="9736" max="9736" width="31.42578125" style="3" customWidth="1"/>
    <col min="9737" max="9984" width="9" style="3"/>
    <col min="9985" max="9985" width="8.5703125" style="3" customWidth="1"/>
    <col min="9986" max="9986" width="18.42578125" style="3" customWidth="1"/>
    <col min="9987" max="9987" width="16.28515625" style="3" customWidth="1"/>
    <col min="9988" max="9991" width="12.7109375" style="3" customWidth="1"/>
    <col min="9992" max="9992" width="31.42578125" style="3" customWidth="1"/>
    <col min="9993" max="10240" width="9" style="3"/>
    <col min="10241" max="10241" width="8.5703125" style="3" customWidth="1"/>
    <col min="10242" max="10242" width="18.42578125" style="3" customWidth="1"/>
    <col min="10243" max="10243" width="16.28515625" style="3" customWidth="1"/>
    <col min="10244" max="10247" width="12.7109375" style="3" customWidth="1"/>
    <col min="10248" max="10248" width="31.42578125" style="3" customWidth="1"/>
    <col min="10249" max="10496" width="9" style="3"/>
    <col min="10497" max="10497" width="8.5703125" style="3" customWidth="1"/>
    <col min="10498" max="10498" width="18.42578125" style="3" customWidth="1"/>
    <col min="10499" max="10499" width="16.28515625" style="3" customWidth="1"/>
    <col min="10500" max="10503" width="12.7109375" style="3" customWidth="1"/>
    <col min="10504" max="10504" width="31.42578125" style="3" customWidth="1"/>
    <col min="10505" max="10752" width="9" style="3"/>
    <col min="10753" max="10753" width="8.5703125" style="3" customWidth="1"/>
    <col min="10754" max="10754" width="18.42578125" style="3" customWidth="1"/>
    <col min="10755" max="10755" width="16.28515625" style="3" customWidth="1"/>
    <col min="10756" max="10759" width="12.7109375" style="3" customWidth="1"/>
    <col min="10760" max="10760" width="31.42578125" style="3" customWidth="1"/>
    <col min="10761" max="11008" width="9" style="3"/>
    <col min="11009" max="11009" width="8.5703125" style="3" customWidth="1"/>
    <col min="11010" max="11010" width="18.42578125" style="3" customWidth="1"/>
    <col min="11011" max="11011" width="16.28515625" style="3" customWidth="1"/>
    <col min="11012" max="11015" width="12.7109375" style="3" customWidth="1"/>
    <col min="11016" max="11016" width="31.42578125" style="3" customWidth="1"/>
    <col min="11017" max="11264" width="9" style="3"/>
    <col min="11265" max="11265" width="8.5703125" style="3" customWidth="1"/>
    <col min="11266" max="11266" width="18.42578125" style="3" customWidth="1"/>
    <col min="11267" max="11267" width="16.28515625" style="3" customWidth="1"/>
    <col min="11268" max="11271" width="12.7109375" style="3" customWidth="1"/>
    <col min="11272" max="11272" width="31.42578125" style="3" customWidth="1"/>
    <col min="11273" max="11520" width="9" style="3"/>
    <col min="11521" max="11521" width="8.5703125" style="3" customWidth="1"/>
    <col min="11522" max="11522" width="18.42578125" style="3" customWidth="1"/>
    <col min="11523" max="11523" width="16.28515625" style="3" customWidth="1"/>
    <col min="11524" max="11527" width="12.7109375" style="3" customWidth="1"/>
    <col min="11528" max="11528" width="31.42578125" style="3" customWidth="1"/>
    <col min="11529" max="11776" width="9" style="3"/>
    <col min="11777" max="11777" width="8.5703125" style="3" customWidth="1"/>
    <col min="11778" max="11778" width="18.42578125" style="3" customWidth="1"/>
    <col min="11779" max="11779" width="16.28515625" style="3" customWidth="1"/>
    <col min="11780" max="11783" width="12.7109375" style="3" customWidth="1"/>
    <col min="11784" max="11784" width="31.42578125" style="3" customWidth="1"/>
    <col min="11785" max="12032" width="9" style="3"/>
    <col min="12033" max="12033" width="8.5703125" style="3" customWidth="1"/>
    <col min="12034" max="12034" width="18.42578125" style="3" customWidth="1"/>
    <col min="12035" max="12035" width="16.28515625" style="3" customWidth="1"/>
    <col min="12036" max="12039" width="12.7109375" style="3" customWidth="1"/>
    <col min="12040" max="12040" width="31.42578125" style="3" customWidth="1"/>
    <col min="12041" max="12288" width="9" style="3"/>
    <col min="12289" max="12289" width="8.5703125" style="3" customWidth="1"/>
    <col min="12290" max="12290" width="18.42578125" style="3" customWidth="1"/>
    <col min="12291" max="12291" width="16.28515625" style="3" customWidth="1"/>
    <col min="12292" max="12295" width="12.7109375" style="3" customWidth="1"/>
    <col min="12296" max="12296" width="31.42578125" style="3" customWidth="1"/>
    <col min="12297" max="12544" width="9" style="3"/>
    <col min="12545" max="12545" width="8.5703125" style="3" customWidth="1"/>
    <col min="12546" max="12546" width="18.42578125" style="3" customWidth="1"/>
    <col min="12547" max="12547" width="16.28515625" style="3" customWidth="1"/>
    <col min="12548" max="12551" width="12.7109375" style="3" customWidth="1"/>
    <col min="12552" max="12552" width="31.42578125" style="3" customWidth="1"/>
    <col min="12553" max="12800" width="9" style="3"/>
    <col min="12801" max="12801" width="8.5703125" style="3" customWidth="1"/>
    <col min="12802" max="12802" width="18.42578125" style="3" customWidth="1"/>
    <col min="12803" max="12803" width="16.28515625" style="3" customWidth="1"/>
    <col min="12804" max="12807" width="12.7109375" style="3" customWidth="1"/>
    <col min="12808" max="12808" width="31.42578125" style="3" customWidth="1"/>
    <col min="12809" max="13056" width="9" style="3"/>
    <col min="13057" max="13057" width="8.5703125" style="3" customWidth="1"/>
    <col min="13058" max="13058" width="18.42578125" style="3" customWidth="1"/>
    <col min="13059" max="13059" width="16.28515625" style="3" customWidth="1"/>
    <col min="13060" max="13063" width="12.7109375" style="3" customWidth="1"/>
    <col min="13064" max="13064" width="31.42578125" style="3" customWidth="1"/>
    <col min="13065" max="13312" width="9" style="3"/>
    <col min="13313" max="13313" width="8.5703125" style="3" customWidth="1"/>
    <col min="13314" max="13314" width="18.42578125" style="3" customWidth="1"/>
    <col min="13315" max="13315" width="16.28515625" style="3" customWidth="1"/>
    <col min="13316" max="13319" width="12.7109375" style="3" customWidth="1"/>
    <col min="13320" max="13320" width="31.42578125" style="3" customWidth="1"/>
    <col min="13321" max="13568" width="9" style="3"/>
    <col min="13569" max="13569" width="8.5703125" style="3" customWidth="1"/>
    <col min="13570" max="13570" width="18.42578125" style="3" customWidth="1"/>
    <col min="13571" max="13571" width="16.28515625" style="3" customWidth="1"/>
    <col min="13572" max="13575" width="12.7109375" style="3" customWidth="1"/>
    <col min="13576" max="13576" width="31.42578125" style="3" customWidth="1"/>
    <col min="13577" max="13824" width="9" style="3"/>
    <col min="13825" max="13825" width="8.5703125" style="3" customWidth="1"/>
    <col min="13826" max="13826" width="18.42578125" style="3" customWidth="1"/>
    <col min="13827" max="13827" width="16.28515625" style="3" customWidth="1"/>
    <col min="13828" max="13831" width="12.7109375" style="3" customWidth="1"/>
    <col min="13832" max="13832" width="31.42578125" style="3" customWidth="1"/>
    <col min="13833" max="14080" width="9" style="3"/>
    <col min="14081" max="14081" width="8.5703125" style="3" customWidth="1"/>
    <col min="14082" max="14082" width="18.42578125" style="3" customWidth="1"/>
    <col min="14083" max="14083" width="16.28515625" style="3" customWidth="1"/>
    <col min="14084" max="14087" width="12.7109375" style="3" customWidth="1"/>
    <col min="14088" max="14088" width="31.42578125" style="3" customWidth="1"/>
    <col min="14089" max="14336" width="9" style="3"/>
    <col min="14337" max="14337" width="8.5703125" style="3" customWidth="1"/>
    <col min="14338" max="14338" width="18.42578125" style="3" customWidth="1"/>
    <col min="14339" max="14339" width="16.28515625" style="3" customWidth="1"/>
    <col min="14340" max="14343" width="12.7109375" style="3" customWidth="1"/>
    <col min="14344" max="14344" width="31.42578125" style="3" customWidth="1"/>
    <col min="14345" max="14592" width="9" style="3"/>
    <col min="14593" max="14593" width="8.5703125" style="3" customWidth="1"/>
    <col min="14594" max="14594" width="18.42578125" style="3" customWidth="1"/>
    <col min="14595" max="14595" width="16.28515625" style="3" customWidth="1"/>
    <col min="14596" max="14599" width="12.7109375" style="3" customWidth="1"/>
    <col min="14600" max="14600" width="31.42578125" style="3" customWidth="1"/>
    <col min="14601" max="14848" width="9" style="3"/>
    <col min="14849" max="14849" width="8.5703125" style="3" customWidth="1"/>
    <col min="14850" max="14850" width="18.42578125" style="3" customWidth="1"/>
    <col min="14851" max="14851" width="16.28515625" style="3" customWidth="1"/>
    <col min="14852" max="14855" width="12.7109375" style="3" customWidth="1"/>
    <col min="14856" max="14856" width="31.42578125" style="3" customWidth="1"/>
    <col min="14857" max="15104" width="9" style="3"/>
    <col min="15105" max="15105" width="8.5703125" style="3" customWidth="1"/>
    <col min="15106" max="15106" width="18.42578125" style="3" customWidth="1"/>
    <col min="15107" max="15107" width="16.28515625" style="3" customWidth="1"/>
    <col min="15108" max="15111" width="12.7109375" style="3" customWidth="1"/>
    <col min="15112" max="15112" width="31.42578125" style="3" customWidth="1"/>
    <col min="15113" max="15360" width="9" style="3"/>
    <col min="15361" max="15361" width="8.5703125" style="3" customWidth="1"/>
    <col min="15362" max="15362" width="18.42578125" style="3" customWidth="1"/>
    <col min="15363" max="15363" width="16.28515625" style="3" customWidth="1"/>
    <col min="15364" max="15367" width="12.7109375" style="3" customWidth="1"/>
    <col min="15368" max="15368" width="31.42578125" style="3" customWidth="1"/>
    <col min="15369" max="15616" width="9" style="3"/>
    <col min="15617" max="15617" width="8.5703125" style="3" customWidth="1"/>
    <col min="15618" max="15618" width="18.42578125" style="3" customWidth="1"/>
    <col min="15619" max="15619" width="16.28515625" style="3" customWidth="1"/>
    <col min="15620" max="15623" width="12.7109375" style="3" customWidth="1"/>
    <col min="15624" max="15624" width="31.42578125" style="3" customWidth="1"/>
    <col min="15625" max="15872" width="9" style="3"/>
    <col min="15873" max="15873" width="8.5703125" style="3" customWidth="1"/>
    <col min="15874" max="15874" width="18.42578125" style="3" customWidth="1"/>
    <col min="15875" max="15875" width="16.28515625" style="3" customWidth="1"/>
    <col min="15876" max="15879" width="12.7109375" style="3" customWidth="1"/>
    <col min="15880" max="15880" width="31.42578125" style="3" customWidth="1"/>
    <col min="15881" max="16128" width="9" style="3"/>
    <col min="16129" max="16129" width="8.5703125" style="3" customWidth="1"/>
    <col min="16130" max="16130" width="18.42578125" style="3" customWidth="1"/>
    <col min="16131" max="16131" width="16.28515625" style="3" customWidth="1"/>
    <col min="16132" max="16135" width="12.7109375" style="3" customWidth="1"/>
    <col min="16136" max="16136" width="31.42578125" style="3" customWidth="1"/>
    <col min="16137" max="16384" width="9" style="3"/>
  </cols>
  <sheetData>
    <row r="1" spans="1:10" ht="33" customHeight="1" x14ac:dyDescent="0.25">
      <c r="A1" s="578" t="s">
        <v>332</v>
      </c>
      <c r="B1" s="578"/>
      <c r="C1" s="578"/>
      <c r="D1" s="578"/>
      <c r="E1" s="578"/>
      <c r="F1" s="578"/>
      <c r="G1" s="578"/>
      <c r="H1" s="578"/>
      <c r="I1" s="171"/>
      <c r="J1" s="171"/>
    </row>
    <row r="2" spans="1:10" ht="8.2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7.25" customHeight="1" x14ac:dyDescent="0.25">
      <c r="A3" s="579" t="s">
        <v>71</v>
      </c>
      <c r="B3" s="579"/>
      <c r="C3" s="579"/>
      <c r="D3" s="579"/>
      <c r="E3" s="579"/>
      <c r="F3" s="579"/>
      <c r="G3" s="579"/>
      <c r="H3" s="579"/>
      <c r="I3" s="124"/>
      <c r="J3" s="124"/>
    </row>
    <row r="4" spans="1:10" ht="10.5" customHeight="1" thickBot="1" x14ac:dyDescent="0.3">
      <c r="A4" s="251"/>
      <c r="B4" s="251"/>
      <c r="C4" s="251"/>
      <c r="D4" s="251"/>
      <c r="E4" s="251"/>
      <c r="F4" s="251"/>
      <c r="G4" s="251"/>
      <c r="H4" s="251"/>
      <c r="I4" s="124"/>
      <c r="J4" s="124"/>
    </row>
    <row r="5" spans="1:10" ht="22.5" customHeight="1" x14ac:dyDescent="0.25">
      <c r="A5" s="582" t="s">
        <v>72</v>
      </c>
      <c r="B5" s="457" t="s">
        <v>73</v>
      </c>
      <c r="C5" s="459" t="s">
        <v>6</v>
      </c>
      <c r="D5" s="457" t="s">
        <v>212</v>
      </c>
      <c r="E5" s="584" t="s">
        <v>97</v>
      </c>
      <c r="F5" s="585"/>
      <c r="G5" s="586"/>
      <c r="H5" s="580" t="s">
        <v>2</v>
      </c>
      <c r="I5" s="1"/>
      <c r="J5" s="1"/>
    </row>
    <row r="6" spans="1:10" ht="46.5" customHeight="1" x14ac:dyDescent="0.25">
      <c r="A6" s="583"/>
      <c r="B6" s="453"/>
      <c r="C6" s="461"/>
      <c r="D6" s="453"/>
      <c r="E6" s="239" t="s">
        <v>312</v>
      </c>
      <c r="F6" s="239" t="s">
        <v>313</v>
      </c>
      <c r="G6" s="239" t="s">
        <v>98</v>
      </c>
      <c r="H6" s="581"/>
      <c r="I6" s="1"/>
      <c r="J6" s="1"/>
    </row>
    <row r="7" spans="1:10" ht="16.5" thickBot="1" x14ac:dyDescent="0.3">
      <c r="A7" s="122">
        <v>1</v>
      </c>
      <c r="B7" s="254">
        <v>2</v>
      </c>
      <c r="C7" s="254">
        <v>3</v>
      </c>
      <c r="D7" s="254">
        <v>4</v>
      </c>
      <c r="E7" s="172">
        <v>5</v>
      </c>
      <c r="F7" s="172">
        <v>6</v>
      </c>
      <c r="G7" s="172">
        <v>7</v>
      </c>
      <c r="H7" s="255">
        <v>8</v>
      </c>
      <c r="I7" s="1"/>
      <c r="J7" s="1"/>
    </row>
    <row r="8" spans="1:10" ht="15" customHeight="1" thickBot="1" x14ac:dyDescent="0.3">
      <c r="A8" s="436" t="s">
        <v>406</v>
      </c>
      <c r="B8" s="437"/>
      <c r="C8" s="437"/>
      <c r="D8" s="437"/>
      <c r="E8" s="437"/>
      <c r="F8" s="437"/>
      <c r="G8" s="437"/>
      <c r="H8" s="587"/>
      <c r="I8" s="1"/>
      <c r="J8" s="144"/>
    </row>
    <row r="9" spans="1:10" ht="15" customHeight="1" x14ac:dyDescent="0.25">
      <c r="A9" s="315">
        <v>1</v>
      </c>
      <c r="B9" s="314" t="s">
        <v>407</v>
      </c>
      <c r="C9" s="129" t="s">
        <v>424</v>
      </c>
      <c r="D9" s="41">
        <v>15</v>
      </c>
      <c r="E9" s="41"/>
      <c r="F9" s="41">
        <f>ROUND(((((J9-1)/0.454)*2)+(2*1)),2)</f>
        <v>3.54</v>
      </c>
      <c r="G9" s="41"/>
      <c r="H9" s="576" t="s">
        <v>330</v>
      </c>
      <c r="I9" s="1"/>
      <c r="J9" s="144">
        <v>1.35</v>
      </c>
    </row>
    <row r="10" spans="1:10" ht="15" customHeight="1" x14ac:dyDescent="0.25">
      <c r="A10" s="313">
        <v>2</v>
      </c>
      <c r="B10" s="326" t="s">
        <v>407</v>
      </c>
      <c r="C10" s="15" t="s">
        <v>425</v>
      </c>
      <c r="D10" s="41">
        <v>15</v>
      </c>
      <c r="E10" s="8"/>
      <c r="F10" s="41">
        <f t="shared" ref="F10:F27" si="0">ROUND(((((J10-1)/0.454)*2)+(2*1)),2)</f>
        <v>8.52</v>
      </c>
      <c r="G10" s="8"/>
      <c r="H10" s="577"/>
      <c r="I10" s="1"/>
      <c r="J10" s="144">
        <v>2.48</v>
      </c>
    </row>
    <row r="11" spans="1:10" ht="15" customHeight="1" x14ac:dyDescent="0.25">
      <c r="A11" s="332">
        <v>3</v>
      </c>
      <c r="B11" s="326" t="s">
        <v>407</v>
      </c>
      <c r="C11" s="15" t="s">
        <v>429</v>
      </c>
      <c r="D11" s="41">
        <v>15</v>
      </c>
      <c r="E11" s="8"/>
      <c r="F11" s="41">
        <f t="shared" si="0"/>
        <v>4.2</v>
      </c>
      <c r="G11" s="8"/>
      <c r="H11" s="577"/>
      <c r="I11" s="1"/>
      <c r="J11" s="144">
        <v>1.5</v>
      </c>
    </row>
    <row r="12" spans="1:10" ht="15" customHeight="1" x14ac:dyDescent="0.25">
      <c r="A12" s="325">
        <v>4</v>
      </c>
      <c r="B12" s="326" t="s">
        <v>407</v>
      </c>
      <c r="C12" s="15" t="s">
        <v>501</v>
      </c>
      <c r="D12" s="41">
        <v>15</v>
      </c>
      <c r="E12" s="8"/>
      <c r="F12" s="41">
        <f t="shared" si="0"/>
        <v>4.29</v>
      </c>
      <c r="G12" s="8"/>
      <c r="H12" s="316"/>
      <c r="I12" s="1"/>
      <c r="J12" s="144">
        <v>1.52</v>
      </c>
    </row>
    <row r="13" spans="1:10" ht="15" customHeight="1" x14ac:dyDescent="0.25">
      <c r="A13" s="332">
        <v>5</v>
      </c>
      <c r="B13" s="326" t="s">
        <v>407</v>
      </c>
      <c r="C13" s="15" t="s">
        <v>502</v>
      </c>
      <c r="D13" s="41">
        <v>15</v>
      </c>
      <c r="E13" s="8"/>
      <c r="F13" s="41">
        <f t="shared" si="0"/>
        <v>5.3</v>
      </c>
      <c r="G13" s="8"/>
      <c r="H13" s="316"/>
      <c r="I13" s="1"/>
      <c r="J13" s="144">
        <v>1.75</v>
      </c>
    </row>
    <row r="14" spans="1:10" ht="15" customHeight="1" x14ac:dyDescent="0.25">
      <c r="A14" s="325">
        <v>6</v>
      </c>
      <c r="B14" s="326" t="s">
        <v>407</v>
      </c>
      <c r="C14" s="15" t="s">
        <v>418</v>
      </c>
      <c r="D14" s="41">
        <v>15</v>
      </c>
      <c r="E14" s="8"/>
      <c r="F14" s="41">
        <f t="shared" si="0"/>
        <v>4.38</v>
      </c>
      <c r="G14" s="8"/>
      <c r="H14" s="316"/>
      <c r="I14" s="1"/>
      <c r="J14" s="144">
        <v>1.54</v>
      </c>
    </row>
    <row r="15" spans="1:10" ht="15" customHeight="1" x14ac:dyDescent="0.25">
      <c r="A15" s="332">
        <v>7</v>
      </c>
      <c r="B15" s="326" t="s">
        <v>407</v>
      </c>
      <c r="C15" s="15" t="s">
        <v>435</v>
      </c>
      <c r="D15" s="41">
        <v>15</v>
      </c>
      <c r="E15" s="8"/>
      <c r="F15" s="41">
        <f t="shared" si="0"/>
        <v>4.82</v>
      </c>
      <c r="G15" s="8"/>
      <c r="H15" s="316"/>
      <c r="I15" s="1"/>
      <c r="J15" s="144">
        <v>1.64</v>
      </c>
    </row>
    <row r="16" spans="1:10" ht="15" customHeight="1" x14ac:dyDescent="0.25">
      <c r="A16" s="325">
        <v>8</v>
      </c>
      <c r="B16" s="326" t="s">
        <v>407</v>
      </c>
      <c r="C16" s="15" t="s">
        <v>438</v>
      </c>
      <c r="D16" s="41">
        <v>15</v>
      </c>
      <c r="E16" s="8"/>
      <c r="F16" s="41">
        <f t="shared" si="0"/>
        <v>4.5599999999999996</v>
      </c>
      <c r="G16" s="8"/>
      <c r="H16" s="316"/>
      <c r="I16" s="1"/>
      <c r="J16" s="144">
        <v>1.58</v>
      </c>
    </row>
    <row r="17" spans="1:10" ht="15" customHeight="1" x14ac:dyDescent="0.25">
      <c r="A17" s="332">
        <v>9</v>
      </c>
      <c r="B17" s="326" t="s">
        <v>407</v>
      </c>
      <c r="C17" s="15" t="s">
        <v>439</v>
      </c>
      <c r="D17" s="41">
        <v>15</v>
      </c>
      <c r="E17" s="8"/>
      <c r="F17" s="41">
        <f t="shared" si="0"/>
        <v>5.79</v>
      </c>
      <c r="G17" s="8"/>
      <c r="H17" s="317"/>
      <c r="I17" s="1"/>
      <c r="J17" s="144">
        <v>1.86</v>
      </c>
    </row>
    <row r="18" spans="1:10" ht="15" customHeight="1" x14ac:dyDescent="0.25">
      <c r="A18" s="325">
        <v>10</v>
      </c>
      <c r="B18" s="326" t="s">
        <v>407</v>
      </c>
      <c r="C18" s="15" t="s">
        <v>442</v>
      </c>
      <c r="D18" s="41">
        <v>15</v>
      </c>
      <c r="E18" s="8"/>
      <c r="F18" s="41">
        <f t="shared" si="0"/>
        <v>5.08</v>
      </c>
      <c r="G18" s="8"/>
      <c r="H18" s="317"/>
      <c r="I18" s="1"/>
      <c r="J18" s="144">
        <v>1.7</v>
      </c>
    </row>
    <row r="19" spans="1:10" ht="15" customHeight="1" x14ac:dyDescent="0.25">
      <c r="A19" s="332">
        <v>11</v>
      </c>
      <c r="B19" s="326" t="s">
        <v>407</v>
      </c>
      <c r="C19" s="15" t="s">
        <v>444</v>
      </c>
      <c r="D19" s="41">
        <v>15</v>
      </c>
      <c r="E19" s="8"/>
      <c r="F19" s="41">
        <f t="shared" si="0"/>
        <v>6.71</v>
      </c>
      <c r="G19" s="8"/>
      <c r="H19" s="317"/>
      <c r="I19" s="1"/>
      <c r="J19" s="144">
        <v>2.0699999999999998</v>
      </c>
    </row>
    <row r="20" spans="1:10" ht="15" customHeight="1" x14ac:dyDescent="0.25">
      <c r="A20" s="325">
        <v>12</v>
      </c>
      <c r="B20" s="326" t="s">
        <v>407</v>
      </c>
      <c r="C20" s="15" t="s">
        <v>446</v>
      </c>
      <c r="D20" s="41">
        <v>15</v>
      </c>
      <c r="E20" s="8"/>
      <c r="F20" s="41">
        <f t="shared" si="0"/>
        <v>8.83</v>
      </c>
      <c r="G20" s="8"/>
      <c r="H20" s="317"/>
      <c r="I20" s="1"/>
      <c r="J20" s="144">
        <v>2.5499999999999998</v>
      </c>
    </row>
    <row r="21" spans="1:10" ht="15" customHeight="1" x14ac:dyDescent="0.25">
      <c r="A21" s="332">
        <v>13</v>
      </c>
      <c r="B21" s="326" t="s">
        <v>407</v>
      </c>
      <c r="C21" s="15" t="s">
        <v>456</v>
      </c>
      <c r="D21" s="41">
        <v>15</v>
      </c>
      <c r="E21" s="8"/>
      <c r="F21" s="41">
        <f t="shared" si="0"/>
        <v>2.48</v>
      </c>
      <c r="G21" s="8"/>
      <c r="H21" s="317"/>
      <c r="I21" s="1"/>
      <c r="J21" s="144">
        <v>1.1100000000000001</v>
      </c>
    </row>
    <row r="22" spans="1:10" ht="15" customHeight="1" x14ac:dyDescent="0.25">
      <c r="A22" s="325">
        <v>14</v>
      </c>
      <c r="B22" s="326" t="s">
        <v>407</v>
      </c>
      <c r="C22" s="15" t="s">
        <v>457</v>
      </c>
      <c r="D22" s="41">
        <v>15</v>
      </c>
      <c r="E22" s="8"/>
      <c r="F22" s="41">
        <f t="shared" si="0"/>
        <v>4.51</v>
      </c>
      <c r="G22" s="8"/>
      <c r="H22" s="317"/>
      <c r="I22" s="1"/>
      <c r="J22" s="144">
        <v>1.57</v>
      </c>
    </row>
    <row r="23" spans="1:10" ht="15" customHeight="1" x14ac:dyDescent="0.25">
      <c r="A23" s="332">
        <v>15</v>
      </c>
      <c r="B23" s="326" t="s">
        <v>407</v>
      </c>
      <c r="C23" s="15" t="s">
        <v>459</v>
      </c>
      <c r="D23" s="41">
        <v>15</v>
      </c>
      <c r="E23" s="8"/>
      <c r="F23" s="41">
        <f t="shared" si="0"/>
        <v>5.52</v>
      </c>
      <c r="G23" s="8"/>
      <c r="H23" s="317"/>
      <c r="I23" s="1"/>
      <c r="J23" s="144">
        <v>1.8</v>
      </c>
    </row>
    <row r="24" spans="1:10" ht="15" customHeight="1" x14ac:dyDescent="0.25">
      <c r="A24" s="325">
        <v>16</v>
      </c>
      <c r="B24" s="326" t="s">
        <v>407</v>
      </c>
      <c r="C24" s="15" t="s">
        <v>466</v>
      </c>
      <c r="D24" s="41">
        <v>15</v>
      </c>
      <c r="E24" s="8"/>
      <c r="F24" s="41">
        <f t="shared" si="0"/>
        <v>3.89</v>
      </c>
      <c r="G24" s="35"/>
      <c r="H24" s="317"/>
      <c r="I24" s="1"/>
      <c r="J24" s="144">
        <v>1.43</v>
      </c>
    </row>
    <row r="25" spans="1:10" ht="15" customHeight="1" x14ac:dyDescent="0.25">
      <c r="A25" s="332">
        <v>17</v>
      </c>
      <c r="B25" s="326" t="s">
        <v>407</v>
      </c>
      <c r="C25" s="15" t="s">
        <v>467</v>
      </c>
      <c r="D25" s="41">
        <v>15</v>
      </c>
      <c r="E25" s="8"/>
      <c r="F25" s="41">
        <f t="shared" si="0"/>
        <v>8.08</v>
      </c>
      <c r="G25" s="35"/>
      <c r="H25" s="317"/>
      <c r="I25" s="1"/>
      <c r="J25" s="144">
        <v>2.38</v>
      </c>
    </row>
    <row r="26" spans="1:10" ht="15" customHeight="1" x14ac:dyDescent="0.25">
      <c r="A26" s="325">
        <v>18</v>
      </c>
      <c r="B26" s="326" t="s">
        <v>413</v>
      </c>
      <c r="C26" s="15" t="s">
        <v>471</v>
      </c>
      <c r="D26" s="41">
        <v>15</v>
      </c>
      <c r="E26" s="8"/>
      <c r="F26" s="41">
        <f t="shared" si="0"/>
        <v>7.07</v>
      </c>
      <c r="G26" s="35"/>
      <c r="H26" s="317"/>
      <c r="I26" s="1"/>
      <c r="J26" s="144">
        <v>2.15</v>
      </c>
    </row>
    <row r="27" spans="1:10" ht="15" customHeight="1" thickBot="1" x14ac:dyDescent="0.3">
      <c r="A27" s="332">
        <v>19</v>
      </c>
      <c r="B27" s="326" t="s">
        <v>413</v>
      </c>
      <c r="C27" s="132" t="s">
        <v>473</v>
      </c>
      <c r="D27" s="41">
        <v>15</v>
      </c>
      <c r="E27" s="35"/>
      <c r="F27" s="41">
        <f t="shared" si="0"/>
        <v>5</v>
      </c>
      <c r="G27" s="35"/>
      <c r="H27" s="317"/>
      <c r="I27" s="1"/>
      <c r="J27" s="144">
        <v>1.68</v>
      </c>
    </row>
    <row r="28" spans="1:10" ht="15" customHeight="1" thickBot="1" x14ac:dyDescent="0.3">
      <c r="A28" s="574" t="s">
        <v>23</v>
      </c>
      <c r="B28" s="575"/>
      <c r="C28" s="575"/>
      <c r="D28" s="115">
        <f>SUM(D9:D27)</f>
        <v>285</v>
      </c>
      <c r="E28" s="115"/>
      <c r="F28" s="115">
        <f>SUM(F9:F27)</f>
        <v>102.57</v>
      </c>
      <c r="G28" s="297"/>
      <c r="H28" s="298"/>
      <c r="I28" s="1"/>
      <c r="J28" s="144"/>
    </row>
    <row r="29" spans="1:10" ht="13.5" customHeight="1" x14ac:dyDescent="0.25">
      <c r="A29" s="127" t="s">
        <v>99</v>
      </c>
      <c r="B29" s="173" t="s">
        <v>74</v>
      </c>
      <c r="C29" s="173"/>
      <c r="D29" s="173"/>
      <c r="E29" s="173"/>
      <c r="F29" s="127"/>
      <c r="G29" s="127"/>
      <c r="H29" s="21"/>
      <c r="I29" s="4"/>
      <c r="J29" s="4"/>
    </row>
    <row r="30" spans="1:10" ht="13.5" customHeight="1" x14ac:dyDescent="0.25">
      <c r="A30" s="127"/>
      <c r="B30" s="19"/>
      <c r="C30" s="20"/>
      <c r="D30" s="127"/>
      <c r="E30" s="127"/>
      <c r="F30" s="127"/>
      <c r="G30" s="127"/>
      <c r="H30" s="21"/>
      <c r="I30" s="4"/>
      <c r="J30" s="4"/>
    </row>
    <row r="31" spans="1:10" ht="13.5" customHeight="1" x14ac:dyDescent="0.25">
      <c r="A31" s="127"/>
      <c r="B31" s="4" t="s">
        <v>215</v>
      </c>
      <c r="D31" s="18" t="s">
        <v>216</v>
      </c>
      <c r="E31" s="5"/>
      <c r="F31" s="5"/>
      <c r="G31" s="5"/>
      <c r="H31" s="5"/>
      <c r="I31" s="4"/>
      <c r="J31" s="4"/>
    </row>
    <row r="32" spans="1:10" ht="13.5" customHeight="1" x14ac:dyDescent="0.25">
      <c r="A32" s="127"/>
      <c r="B32" s="4" t="s">
        <v>215</v>
      </c>
      <c r="D32" s="18" t="s">
        <v>158</v>
      </c>
      <c r="E32" s="49"/>
      <c r="F32" s="49"/>
      <c r="G32" s="49"/>
      <c r="H32" s="49"/>
      <c r="I32" s="4"/>
      <c r="J32" s="4"/>
    </row>
    <row r="33" spans="1:11" ht="13.5" customHeight="1" x14ac:dyDescent="0.25">
      <c r="A33" s="127"/>
      <c r="B33" s="4" t="s">
        <v>4</v>
      </c>
      <c r="D33" s="18" t="s">
        <v>122</v>
      </c>
      <c r="E33" s="49"/>
      <c r="F33" s="49"/>
      <c r="G33" s="49"/>
      <c r="H33" s="49"/>
      <c r="I33" s="4"/>
      <c r="J33" s="4"/>
    </row>
    <row r="34" spans="1:11" ht="13.5" customHeight="1" x14ac:dyDescent="0.25">
      <c r="A34" s="127"/>
      <c r="B34" s="4"/>
      <c r="C34" s="18"/>
      <c r="D34" s="5"/>
      <c r="E34" s="5"/>
      <c r="F34" s="5"/>
      <c r="G34" s="5"/>
      <c r="H34" s="5"/>
      <c r="I34" s="4"/>
      <c r="J34" s="4"/>
    </row>
    <row r="35" spans="1:11" ht="13.5" customHeight="1" x14ac:dyDescent="0.25">
      <c r="A35" s="127"/>
      <c r="B35" s="19"/>
      <c r="C35" s="20"/>
      <c r="D35" s="127"/>
      <c r="E35" s="127"/>
      <c r="F35" s="127"/>
      <c r="G35" s="127"/>
      <c r="H35" s="21"/>
      <c r="I35" s="4"/>
      <c r="J35" s="4"/>
    </row>
    <row r="36" spans="1:11" ht="13.5" customHeight="1" x14ac:dyDescent="0.25">
      <c r="A36" s="4"/>
      <c r="B36" s="4"/>
      <c r="C36" s="4"/>
      <c r="D36" s="4"/>
      <c r="E36" s="4"/>
      <c r="F36" s="4"/>
      <c r="G36" s="4"/>
      <c r="H36" s="4"/>
      <c r="I36" s="4"/>
      <c r="J36" s="4"/>
    </row>
    <row r="37" spans="1:11" ht="13.5" customHeight="1" x14ac:dyDescent="0.25">
      <c r="A37" s="4"/>
      <c r="B37" s="4"/>
      <c r="C37" s="4"/>
      <c r="D37" s="4"/>
      <c r="E37" s="4"/>
      <c r="F37" s="4"/>
      <c r="G37" s="4"/>
      <c r="H37" s="4"/>
      <c r="I37" s="4"/>
      <c r="J37" s="4"/>
    </row>
    <row r="38" spans="1:11" ht="13.5" customHeight="1" x14ac:dyDescent="0.25">
      <c r="A38" s="4"/>
      <c r="B38" s="4"/>
      <c r="C38" s="4"/>
      <c r="D38" s="4"/>
      <c r="E38" s="4"/>
      <c r="F38" s="4"/>
      <c r="G38" s="4"/>
      <c r="H38" s="4"/>
      <c r="I38" s="4"/>
      <c r="J38" s="4"/>
    </row>
    <row r="39" spans="1:11" ht="13.5" customHeight="1" x14ac:dyDescent="0.25">
      <c r="A39" s="4"/>
      <c r="B39" s="4"/>
      <c r="C39" s="4"/>
      <c r="D39" s="4"/>
      <c r="E39" s="4"/>
      <c r="F39" s="4"/>
      <c r="G39" s="4"/>
      <c r="H39" s="4"/>
      <c r="I39" s="4"/>
      <c r="J39" s="4"/>
    </row>
    <row r="40" spans="1:11" ht="13.5" customHeight="1" x14ac:dyDescent="0.25">
      <c r="A40" s="4"/>
      <c r="B40" s="4"/>
      <c r="C40" s="4"/>
      <c r="D40" s="4"/>
      <c r="E40" s="4"/>
      <c r="F40" s="4"/>
      <c r="G40" s="4"/>
      <c r="H40" s="4"/>
      <c r="I40" s="4"/>
      <c r="J40" s="4"/>
    </row>
    <row r="41" spans="1:11" ht="13.5" customHeight="1" x14ac:dyDescent="0.25">
      <c r="A41" s="4"/>
      <c r="B41" s="4"/>
      <c r="C41" s="4"/>
      <c r="D41" s="4"/>
      <c r="E41" s="4"/>
      <c r="F41" s="4"/>
      <c r="G41" s="4"/>
      <c r="H41" s="4"/>
      <c r="I41" s="4"/>
      <c r="J41" s="4"/>
    </row>
    <row r="42" spans="1:11" ht="13.5" customHeight="1" x14ac:dyDescent="0.25">
      <c r="A42" s="4"/>
      <c r="B42" s="4"/>
      <c r="C42" s="4"/>
      <c r="D42" s="4"/>
      <c r="E42" s="4"/>
      <c r="F42" s="4"/>
      <c r="G42" s="4"/>
      <c r="H42" s="4"/>
      <c r="I42" s="4"/>
      <c r="J42" s="4"/>
    </row>
    <row r="43" spans="1:11" ht="13.5" customHeight="1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</row>
    <row r="44" spans="1:11" ht="13.5" customHeight="1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</row>
    <row r="45" spans="1:1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</row>
    <row r="46" spans="1:1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</row>
    <row r="47" spans="1:1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74"/>
    </row>
    <row r="48" spans="1:1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</row>
    <row r="49" spans="1:1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</row>
    <row r="50" spans="1:11" x14ac:dyDescent="0.25">
      <c r="K50" s="1"/>
    </row>
    <row r="53" spans="1:11" x14ac:dyDescent="0.25">
      <c r="K53" s="174"/>
    </row>
  </sheetData>
  <mergeCells count="11">
    <mergeCell ref="A28:C28"/>
    <mergeCell ref="H9:H11"/>
    <mergeCell ref="A1:H1"/>
    <mergeCell ref="A3:H3"/>
    <mergeCell ref="H5:H6"/>
    <mergeCell ref="A5:A6"/>
    <mergeCell ref="B5:B6"/>
    <mergeCell ref="C5:C6"/>
    <mergeCell ref="D5:D6"/>
    <mergeCell ref="E5:G5"/>
    <mergeCell ref="A8:H8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79" fitToHeight="0" orientation="portrait" r:id="rId1"/>
  <headerFooter>
    <oddHeader>&amp;R&amp;P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workbookViewId="0">
      <selection activeCell="A21" sqref="A1:J21"/>
    </sheetView>
  </sheetViews>
  <sheetFormatPr defaultRowHeight="15.75" x14ac:dyDescent="0.25"/>
  <cols>
    <col min="1" max="1" width="7.7109375" style="3" customWidth="1"/>
    <col min="2" max="2" width="12.85546875" style="3" customWidth="1"/>
    <col min="3" max="3" width="15.140625" style="3" customWidth="1"/>
    <col min="4" max="4" width="10.85546875" style="3" customWidth="1"/>
    <col min="5" max="5" width="10.140625" style="3" customWidth="1"/>
    <col min="6" max="6" width="10.7109375" style="3" customWidth="1"/>
    <col min="7" max="7" width="16.85546875" style="3" customWidth="1"/>
    <col min="8" max="8" width="14.7109375" style="3" customWidth="1"/>
    <col min="9" max="9" width="15.7109375" style="3" customWidth="1"/>
    <col min="10" max="10" width="23.85546875" style="3" customWidth="1"/>
    <col min="11" max="12" width="9" style="3"/>
    <col min="13" max="13" width="11.5703125" style="3" customWidth="1"/>
    <col min="14" max="257" width="9" style="3"/>
    <col min="258" max="258" width="14.42578125" style="3" customWidth="1"/>
    <col min="259" max="259" width="13.28515625" style="3" customWidth="1"/>
    <col min="260" max="260" width="10.85546875" style="3" customWidth="1"/>
    <col min="261" max="261" width="10.140625" style="3" customWidth="1"/>
    <col min="262" max="262" width="10.7109375" style="3" customWidth="1"/>
    <col min="263" max="263" width="16.85546875" style="3" customWidth="1"/>
    <col min="264" max="264" width="14.7109375" style="3" customWidth="1"/>
    <col min="265" max="265" width="15.7109375" style="3" customWidth="1"/>
    <col min="266" max="266" width="23.85546875" style="3" customWidth="1"/>
    <col min="267" max="268" width="9" style="3"/>
    <col min="269" max="269" width="11.5703125" style="3" customWidth="1"/>
    <col min="270" max="513" width="9" style="3"/>
    <col min="514" max="514" width="14.42578125" style="3" customWidth="1"/>
    <col min="515" max="515" width="13.28515625" style="3" customWidth="1"/>
    <col min="516" max="516" width="10.85546875" style="3" customWidth="1"/>
    <col min="517" max="517" width="10.140625" style="3" customWidth="1"/>
    <col min="518" max="518" width="10.7109375" style="3" customWidth="1"/>
    <col min="519" max="519" width="16.85546875" style="3" customWidth="1"/>
    <col min="520" max="520" width="14.7109375" style="3" customWidth="1"/>
    <col min="521" max="521" width="15.7109375" style="3" customWidth="1"/>
    <col min="522" max="522" width="23.85546875" style="3" customWidth="1"/>
    <col min="523" max="524" width="9" style="3"/>
    <col min="525" max="525" width="11.5703125" style="3" customWidth="1"/>
    <col min="526" max="769" width="9" style="3"/>
    <col min="770" max="770" width="14.42578125" style="3" customWidth="1"/>
    <col min="771" max="771" width="13.28515625" style="3" customWidth="1"/>
    <col min="772" max="772" width="10.85546875" style="3" customWidth="1"/>
    <col min="773" max="773" width="10.140625" style="3" customWidth="1"/>
    <col min="774" max="774" width="10.7109375" style="3" customWidth="1"/>
    <col min="775" max="775" width="16.85546875" style="3" customWidth="1"/>
    <col min="776" max="776" width="14.7109375" style="3" customWidth="1"/>
    <col min="777" max="777" width="15.7109375" style="3" customWidth="1"/>
    <col min="778" max="778" width="23.85546875" style="3" customWidth="1"/>
    <col min="779" max="780" width="9" style="3"/>
    <col min="781" max="781" width="11.5703125" style="3" customWidth="1"/>
    <col min="782" max="1025" width="9" style="3"/>
    <col min="1026" max="1026" width="14.42578125" style="3" customWidth="1"/>
    <col min="1027" max="1027" width="13.28515625" style="3" customWidth="1"/>
    <col min="1028" max="1028" width="10.85546875" style="3" customWidth="1"/>
    <col min="1029" max="1029" width="10.140625" style="3" customWidth="1"/>
    <col min="1030" max="1030" width="10.7109375" style="3" customWidth="1"/>
    <col min="1031" max="1031" width="16.85546875" style="3" customWidth="1"/>
    <col min="1032" max="1032" width="14.7109375" style="3" customWidth="1"/>
    <col min="1033" max="1033" width="15.7109375" style="3" customWidth="1"/>
    <col min="1034" max="1034" width="23.85546875" style="3" customWidth="1"/>
    <col min="1035" max="1036" width="9" style="3"/>
    <col min="1037" max="1037" width="11.5703125" style="3" customWidth="1"/>
    <col min="1038" max="1281" width="9" style="3"/>
    <col min="1282" max="1282" width="14.42578125" style="3" customWidth="1"/>
    <col min="1283" max="1283" width="13.28515625" style="3" customWidth="1"/>
    <col min="1284" max="1284" width="10.85546875" style="3" customWidth="1"/>
    <col min="1285" max="1285" width="10.140625" style="3" customWidth="1"/>
    <col min="1286" max="1286" width="10.7109375" style="3" customWidth="1"/>
    <col min="1287" max="1287" width="16.85546875" style="3" customWidth="1"/>
    <col min="1288" max="1288" width="14.7109375" style="3" customWidth="1"/>
    <col min="1289" max="1289" width="15.7109375" style="3" customWidth="1"/>
    <col min="1290" max="1290" width="23.85546875" style="3" customWidth="1"/>
    <col min="1291" max="1292" width="9" style="3"/>
    <col min="1293" max="1293" width="11.5703125" style="3" customWidth="1"/>
    <col min="1294" max="1537" width="9" style="3"/>
    <col min="1538" max="1538" width="14.42578125" style="3" customWidth="1"/>
    <col min="1539" max="1539" width="13.28515625" style="3" customWidth="1"/>
    <col min="1540" max="1540" width="10.85546875" style="3" customWidth="1"/>
    <col min="1541" max="1541" width="10.140625" style="3" customWidth="1"/>
    <col min="1542" max="1542" width="10.7109375" style="3" customWidth="1"/>
    <col min="1543" max="1543" width="16.85546875" style="3" customWidth="1"/>
    <col min="1544" max="1544" width="14.7109375" style="3" customWidth="1"/>
    <col min="1545" max="1545" width="15.7109375" style="3" customWidth="1"/>
    <col min="1546" max="1546" width="23.85546875" style="3" customWidth="1"/>
    <col min="1547" max="1548" width="9" style="3"/>
    <col min="1549" max="1549" width="11.5703125" style="3" customWidth="1"/>
    <col min="1550" max="1793" width="9" style="3"/>
    <col min="1794" max="1794" width="14.42578125" style="3" customWidth="1"/>
    <col min="1795" max="1795" width="13.28515625" style="3" customWidth="1"/>
    <col min="1796" max="1796" width="10.85546875" style="3" customWidth="1"/>
    <col min="1797" max="1797" width="10.140625" style="3" customWidth="1"/>
    <col min="1798" max="1798" width="10.7109375" style="3" customWidth="1"/>
    <col min="1799" max="1799" width="16.85546875" style="3" customWidth="1"/>
    <col min="1800" max="1800" width="14.7109375" style="3" customWidth="1"/>
    <col min="1801" max="1801" width="15.7109375" style="3" customWidth="1"/>
    <col min="1802" max="1802" width="23.85546875" style="3" customWidth="1"/>
    <col min="1803" max="1804" width="9" style="3"/>
    <col min="1805" max="1805" width="11.5703125" style="3" customWidth="1"/>
    <col min="1806" max="2049" width="9" style="3"/>
    <col min="2050" max="2050" width="14.42578125" style="3" customWidth="1"/>
    <col min="2051" max="2051" width="13.28515625" style="3" customWidth="1"/>
    <col min="2052" max="2052" width="10.85546875" style="3" customWidth="1"/>
    <col min="2053" max="2053" width="10.140625" style="3" customWidth="1"/>
    <col min="2054" max="2054" width="10.7109375" style="3" customWidth="1"/>
    <col min="2055" max="2055" width="16.85546875" style="3" customWidth="1"/>
    <col min="2056" max="2056" width="14.7109375" style="3" customWidth="1"/>
    <col min="2057" max="2057" width="15.7109375" style="3" customWidth="1"/>
    <col min="2058" max="2058" width="23.85546875" style="3" customWidth="1"/>
    <col min="2059" max="2060" width="9" style="3"/>
    <col min="2061" max="2061" width="11.5703125" style="3" customWidth="1"/>
    <col min="2062" max="2305" width="9" style="3"/>
    <col min="2306" max="2306" width="14.42578125" style="3" customWidth="1"/>
    <col min="2307" max="2307" width="13.28515625" style="3" customWidth="1"/>
    <col min="2308" max="2308" width="10.85546875" style="3" customWidth="1"/>
    <col min="2309" max="2309" width="10.140625" style="3" customWidth="1"/>
    <col min="2310" max="2310" width="10.7109375" style="3" customWidth="1"/>
    <col min="2311" max="2311" width="16.85546875" style="3" customWidth="1"/>
    <col min="2312" max="2312" width="14.7109375" style="3" customWidth="1"/>
    <col min="2313" max="2313" width="15.7109375" style="3" customWidth="1"/>
    <col min="2314" max="2314" width="23.85546875" style="3" customWidth="1"/>
    <col min="2315" max="2316" width="9" style="3"/>
    <col min="2317" max="2317" width="11.5703125" style="3" customWidth="1"/>
    <col min="2318" max="2561" width="9" style="3"/>
    <col min="2562" max="2562" width="14.42578125" style="3" customWidth="1"/>
    <col min="2563" max="2563" width="13.28515625" style="3" customWidth="1"/>
    <col min="2564" max="2564" width="10.85546875" style="3" customWidth="1"/>
    <col min="2565" max="2565" width="10.140625" style="3" customWidth="1"/>
    <col min="2566" max="2566" width="10.7109375" style="3" customWidth="1"/>
    <col min="2567" max="2567" width="16.85546875" style="3" customWidth="1"/>
    <col min="2568" max="2568" width="14.7109375" style="3" customWidth="1"/>
    <col min="2569" max="2569" width="15.7109375" style="3" customWidth="1"/>
    <col min="2570" max="2570" width="23.85546875" style="3" customWidth="1"/>
    <col min="2571" max="2572" width="9" style="3"/>
    <col min="2573" max="2573" width="11.5703125" style="3" customWidth="1"/>
    <col min="2574" max="2817" width="9" style="3"/>
    <col min="2818" max="2818" width="14.42578125" style="3" customWidth="1"/>
    <col min="2819" max="2819" width="13.28515625" style="3" customWidth="1"/>
    <col min="2820" max="2820" width="10.85546875" style="3" customWidth="1"/>
    <col min="2821" max="2821" width="10.140625" style="3" customWidth="1"/>
    <col min="2822" max="2822" width="10.7109375" style="3" customWidth="1"/>
    <col min="2823" max="2823" width="16.85546875" style="3" customWidth="1"/>
    <col min="2824" max="2824" width="14.7109375" style="3" customWidth="1"/>
    <col min="2825" max="2825" width="15.7109375" style="3" customWidth="1"/>
    <col min="2826" max="2826" width="23.85546875" style="3" customWidth="1"/>
    <col min="2827" max="2828" width="9" style="3"/>
    <col min="2829" max="2829" width="11.5703125" style="3" customWidth="1"/>
    <col min="2830" max="3073" width="9" style="3"/>
    <col min="3074" max="3074" width="14.42578125" style="3" customWidth="1"/>
    <col min="3075" max="3075" width="13.28515625" style="3" customWidth="1"/>
    <col min="3076" max="3076" width="10.85546875" style="3" customWidth="1"/>
    <col min="3077" max="3077" width="10.140625" style="3" customWidth="1"/>
    <col min="3078" max="3078" width="10.7109375" style="3" customWidth="1"/>
    <col min="3079" max="3079" width="16.85546875" style="3" customWidth="1"/>
    <col min="3080" max="3080" width="14.7109375" style="3" customWidth="1"/>
    <col min="3081" max="3081" width="15.7109375" style="3" customWidth="1"/>
    <col min="3082" max="3082" width="23.85546875" style="3" customWidth="1"/>
    <col min="3083" max="3084" width="9" style="3"/>
    <col min="3085" max="3085" width="11.5703125" style="3" customWidth="1"/>
    <col min="3086" max="3329" width="9" style="3"/>
    <col min="3330" max="3330" width="14.42578125" style="3" customWidth="1"/>
    <col min="3331" max="3331" width="13.28515625" style="3" customWidth="1"/>
    <col min="3332" max="3332" width="10.85546875" style="3" customWidth="1"/>
    <col min="3333" max="3333" width="10.140625" style="3" customWidth="1"/>
    <col min="3334" max="3334" width="10.7109375" style="3" customWidth="1"/>
    <col min="3335" max="3335" width="16.85546875" style="3" customWidth="1"/>
    <col min="3336" max="3336" width="14.7109375" style="3" customWidth="1"/>
    <col min="3337" max="3337" width="15.7109375" style="3" customWidth="1"/>
    <col min="3338" max="3338" width="23.85546875" style="3" customWidth="1"/>
    <col min="3339" max="3340" width="9" style="3"/>
    <col min="3341" max="3341" width="11.5703125" style="3" customWidth="1"/>
    <col min="3342" max="3585" width="9" style="3"/>
    <col min="3586" max="3586" width="14.42578125" style="3" customWidth="1"/>
    <col min="3587" max="3587" width="13.28515625" style="3" customWidth="1"/>
    <col min="3588" max="3588" width="10.85546875" style="3" customWidth="1"/>
    <col min="3589" max="3589" width="10.140625" style="3" customWidth="1"/>
    <col min="3590" max="3590" width="10.7109375" style="3" customWidth="1"/>
    <col min="3591" max="3591" width="16.85546875" style="3" customWidth="1"/>
    <col min="3592" max="3592" width="14.7109375" style="3" customWidth="1"/>
    <col min="3593" max="3593" width="15.7109375" style="3" customWidth="1"/>
    <col min="3594" max="3594" width="23.85546875" style="3" customWidth="1"/>
    <col min="3595" max="3596" width="9" style="3"/>
    <col min="3597" max="3597" width="11.5703125" style="3" customWidth="1"/>
    <col min="3598" max="3841" width="9" style="3"/>
    <col min="3842" max="3842" width="14.42578125" style="3" customWidth="1"/>
    <col min="3843" max="3843" width="13.28515625" style="3" customWidth="1"/>
    <col min="3844" max="3844" width="10.85546875" style="3" customWidth="1"/>
    <col min="3845" max="3845" width="10.140625" style="3" customWidth="1"/>
    <col min="3846" max="3846" width="10.7109375" style="3" customWidth="1"/>
    <col min="3847" max="3847" width="16.85546875" style="3" customWidth="1"/>
    <col min="3848" max="3848" width="14.7109375" style="3" customWidth="1"/>
    <col min="3849" max="3849" width="15.7109375" style="3" customWidth="1"/>
    <col min="3850" max="3850" width="23.85546875" style="3" customWidth="1"/>
    <col min="3851" max="3852" width="9" style="3"/>
    <col min="3853" max="3853" width="11.5703125" style="3" customWidth="1"/>
    <col min="3854" max="4097" width="9" style="3"/>
    <col min="4098" max="4098" width="14.42578125" style="3" customWidth="1"/>
    <col min="4099" max="4099" width="13.28515625" style="3" customWidth="1"/>
    <col min="4100" max="4100" width="10.85546875" style="3" customWidth="1"/>
    <col min="4101" max="4101" width="10.140625" style="3" customWidth="1"/>
    <col min="4102" max="4102" width="10.7109375" style="3" customWidth="1"/>
    <col min="4103" max="4103" width="16.85546875" style="3" customWidth="1"/>
    <col min="4104" max="4104" width="14.7109375" style="3" customWidth="1"/>
    <col min="4105" max="4105" width="15.7109375" style="3" customWidth="1"/>
    <col min="4106" max="4106" width="23.85546875" style="3" customWidth="1"/>
    <col min="4107" max="4108" width="9" style="3"/>
    <col min="4109" max="4109" width="11.5703125" style="3" customWidth="1"/>
    <col min="4110" max="4353" width="9" style="3"/>
    <col min="4354" max="4354" width="14.42578125" style="3" customWidth="1"/>
    <col min="4355" max="4355" width="13.28515625" style="3" customWidth="1"/>
    <col min="4356" max="4356" width="10.85546875" style="3" customWidth="1"/>
    <col min="4357" max="4357" width="10.140625" style="3" customWidth="1"/>
    <col min="4358" max="4358" width="10.7109375" style="3" customWidth="1"/>
    <col min="4359" max="4359" width="16.85546875" style="3" customWidth="1"/>
    <col min="4360" max="4360" width="14.7109375" style="3" customWidth="1"/>
    <col min="4361" max="4361" width="15.7109375" style="3" customWidth="1"/>
    <col min="4362" max="4362" width="23.85546875" style="3" customWidth="1"/>
    <col min="4363" max="4364" width="9" style="3"/>
    <col min="4365" max="4365" width="11.5703125" style="3" customWidth="1"/>
    <col min="4366" max="4609" width="9" style="3"/>
    <col min="4610" max="4610" width="14.42578125" style="3" customWidth="1"/>
    <col min="4611" max="4611" width="13.28515625" style="3" customWidth="1"/>
    <col min="4612" max="4612" width="10.85546875" style="3" customWidth="1"/>
    <col min="4613" max="4613" width="10.140625" style="3" customWidth="1"/>
    <col min="4614" max="4614" width="10.7109375" style="3" customWidth="1"/>
    <col min="4615" max="4615" width="16.85546875" style="3" customWidth="1"/>
    <col min="4616" max="4616" width="14.7109375" style="3" customWidth="1"/>
    <col min="4617" max="4617" width="15.7109375" style="3" customWidth="1"/>
    <col min="4618" max="4618" width="23.85546875" style="3" customWidth="1"/>
    <col min="4619" max="4620" width="9" style="3"/>
    <col min="4621" max="4621" width="11.5703125" style="3" customWidth="1"/>
    <col min="4622" max="4865" width="9" style="3"/>
    <col min="4866" max="4866" width="14.42578125" style="3" customWidth="1"/>
    <col min="4867" max="4867" width="13.28515625" style="3" customWidth="1"/>
    <col min="4868" max="4868" width="10.85546875" style="3" customWidth="1"/>
    <col min="4869" max="4869" width="10.140625" style="3" customWidth="1"/>
    <col min="4870" max="4870" width="10.7109375" style="3" customWidth="1"/>
    <col min="4871" max="4871" width="16.85546875" style="3" customWidth="1"/>
    <col min="4872" max="4872" width="14.7109375" style="3" customWidth="1"/>
    <col min="4873" max="4873" width="15.7109375" style="3" customWidth="1"/>
    <col min="4874" max="4874" width="23.85546875" style="3" customWidth="1"/>
    <col min="4875" max="4876" width="9" style="3"/>
    <col min="4877" max="4877" width="11.5703125" style="3" customWidth="1"/>
    <col min="4878" max="5121" width="9" style="3"/>
    <col min="5122" max="5122" width="14.42578125" style="3" customWidth="1"/>
    <col min="5123" max="5123" width="13.28515625" style="3" customWidth="1"/>
    <col min="5124" max="5124" width="10.85546875" style="3" customWidth="1"/>
    <col min="5125" max="5125" width="10.140625" style="3" customWidth="1"/>
    <col min="5126" max="5126" width="10.7109375" style="3" customWidth="1"/>
    <col min="5127" max="5127" width="16.85546875" style="3" customWidth="1"/>
    <col min="5128" max="5128" width="14.7109375" style="3" customWidth="1"/>
    <col min="5129" max="5129" width="15.7109375" style="3" customWidth="1"/>
    <col min="5130" max="5130" width="23.85546875" style="3" customWidth="1"/>
    <col min="5131" max="5132" width="9" style="3"/>
    <col min="5133" max="5133" width="11.5703125" style="3" customWidth="1"/>
    <col min="5134" max="5377" width="9" style="3"/>
    <col min="5378" max="5378" width="14.42578125" style="3" customWidth="1"/>
    <col min="5379" max="5379" width="13.28515625" style="3" customWidth="1"/>
    <col min="5380" max="5380" width="10.85546875" style="3" customWidth="1"/>
    <col min="5381" max="5381" width="10.140625" style="3" customWidth="1"/>
    <col min="5382" max="5382" width="10.7109375" style="3" customWidth="1"/>
    <col min="5383" max="5383" width="16.85546875" style="3" customWidth="1"/>
    <col min="5384" max="5384" width="14.7109375" style="3" customWidth="1"/>
    <col min="5385" max="5385" width="15.7109375" style="3" customWidth="1"/>
    <col min="5386" max="5386" width="23.85546875" style="3" customWidth="1"/>
    <col min="5387" max="5388" width="9" style="3"/>
    <col min="5389" max="5389" width="11.5703125" style="3" customWidth="1"/>
    <col min="5390" max="5633" width="9" style="3"/>
    <col min="5634" max="5634" width="14.42578125" style="3" customWidth="1"/>
    <col min="5635" max="5635" width="13.28515625" style="3" customWidth="1"/>
    <col min="5636" max="5636" width="10.85546875" style="3" customWidth="1"/>
    <col min="5637" max="5637" width="10.140625" style="3" customWidth="1"/>
    <col min="5638" max="5638" width="10.7109375" style="3" customWidth="1"/>
    <col min="5639" max="5639" width="16.85546875" style="3" customWidth="1"/>
    <col min="5640" max="5640" width="14.7109375" style="3" customWidth="1"/>
    <col min="5641" max="5641" width="15.7109375" style="3" customWidth="1"/>
    <col min="5642" max="5642" width="23.85546875" style="3" customWidth="1"/>
    <col min="5643" max="5644" width="9" style="3"/>
    <col min="5645" max="5645" width="11.5703125" style="3" customWidth="1"/>
    <col min="5646" max="5889" width="9" style="3"/>
    <col min="5890" max="5890" width="14.42578125" style="3" customWidth="1"/>
    <col min="5891" max="5891" width="13.28515625" style="3" customWidth="1"/>
    <col min="5892" max="5892" width="10.85546875" style="3" customWidth="1"/>
    <col min="5893" max="5893" width="10.140625" style="3" customWidth="1"/>
    <col min="5894" max="5894" width="10.7109375" style="3" customWidth="1"/>
    <col min="5895" max="5895" width="16.85546875" style="3" customWidth="1"/>
    <col min="5896" max="5896" width="14.7109375" style="3" customWidth="1"/>
    <col min="5897" max="5897" width="15.7109375" style="3" customWidth="1"/>
    <col min="5898" max="5898" width="23.85546875" style="3" customWidth="1"/>
    <col min="5899" max="5900" width="9" style="3"/>
    <col min="5901" max="5901" width="11.5703125" style="3" customWidth="1"/>
    <col min="5902" max="6145" width="9" style="3"/>
    <col min="6146" max="6146" width="14.42578125" style="3" customWidth="1"/>
    <col min="6147" max="6147" width="13.28515625" style="3" customWidth="1"/>
    <col min="6148" max="6148" width="10.85546875" style="3" customWidth="1"/>
    <col min="6149" max="6149" width="10.140625" style="3" customWidth="1"/>
    <col min="6150" max="6150" width="10.7109375" style="3" customWidth="1"/>
    <col min="6151" max="6151" width="16.85546875" style="3" customWidth="1"/>
    <col min="6152" max="6152" width="14.7109375" style="3" customWidth="1"/>
    <col min="6153" max="6153" width="15.7109375" style="3" customWidth="1"/>
    <col min="6154" max="6154" width="23.85546875" style="3" customWidth="1"/>
    <col min="6155" max="6156" width="9" style="3"/>
    <col min="6157" max="6157" width="11.5703125" style="3" customWidth="1"/>
    <col min="6158" max="6401" width="9" style="3"/>
    <col min="6402" max="6402" width="14.42578125" style="3" customWidth="1"/>
    <col min="6403" max="6403" width="13.28515625" style="3" customWidth="1"/>
    <col min="6404" max="6404" width="10.85546875" style="3" customWidth="1"/>
    <col min="6405" max="6405" width="10.140625" style="3" customWidth="1"/>
    <col min="6406" max="6406" width="10.7109375" style="3" customWidth="1"/>
    <col min="6407" max="6407" width="16.85546875" style="3" customWidth="1"/>
    <col min="6408" max="6408" width="14.7109375" style="3" customWidth="1"/>
    <col min="6409" max="6409" width="15.7109375" style="3" customWidth="1"/>
    <col min="6410" max="6410" width="23.85546875" style="3" customWidth="1"/>
    <col min="6411" max="6412" width="9" style="3"/>
    <col min="6413" max="6413" width="11.5703125" style="3" customWidth="1"/>
    <col min="6414" max="6657" width="9" style="3"/>
    <col min="6658" max="6658" width="14.42578125" style="3" customWidth="1"/>
    <col min="6659" max="6659" width="13.28515625" style="3" customWidth="1"/>
    <col min="6660" max="6660" width="10.85546875" style="3" customWidth="1"/>
    <col min="6661" max="6661" width="10.140625" style="3" customWidth="1"/>
    <col min="6662" max="6662" width="10.7109375" style="3" customWidth="1"/>
    <col min="6663" max="6663" width="16.85546875" style="3" customWidth="1"/>
    <col min="6664" max="6664" width="14.7109375" style="3" customWidth="1"/>
    <col min="6665" max="6665" width="15.7109375" style="3" customWidth="1"/>
    <col min="6666" max="6666" width="23.85546875" style="3" customWidth="1"/>
    <col min="6667" max="6668" width="9" style="3"/>
    <col min="6669" max="6669" width="11.5703125" style="3" customWidth="1"/>
    <col min="6670" max="6913" width="9" style="3"/>
    <col min="6914" max="6914" width="14.42578125" style="3" customWidth="1"/>
    <col min="6915" max="6915" width="13.28515625" style="3" customWidth="1"/>
    <col min="6916" max="6916" width="10.85546875" style="3" customWidth="1"/>
    <col min="6917" max="6917" width="10.140625" style="3" customWidth="1"/>
    <col min="6918" max="6918" width="10.7109375" style="3" customWidth="1"/>
    <col min="6919" max="6919" width="16.85546875" style="3" customWidth="1"/>
    <col min="6920" max="6920" width="14.7109375" style="3" customWidth="1"/>
    <col min="6921" max="6921" width="15.7109375" style="3" customWidth="1"/>
    <col min="6922" max="6922" width="23.85546875" style="3" customWidth="1"/>
    <col min="6923" max="6924" width="9" style="3"/>
    <col min="6925" max="6925" width="11.5703125" style="3" customWidth="1"/>
    <col min="6926" max="7169" width="9" style="3"/>
    <col min="7170" max="7170" width="14.42578125" style="3" customWidth="1"/>
    <col min="7171" max="7171" width="13.28515625" style="3" customWidth="1"/>
    <col min="7172" max="7172" width="10.85546875" style="3" customWidth="1"/>
    <col min="7173" max="7173" width="10.140625" style="3" customWidth="1"/>
    <col min="7174" max="7174" width="10.7109375" style="3" customWidth="1"/>
    <col min="7175" max="7175" width="16.85546875" style="3" customWidth="1"/>
    <col min="7176" max="7176" width="14.7109375" style="3" customWidth="1"/>
    <col min="7177" max="7177" width="15.7109375" style="3" customWidth="1"/>
    <col min="7178" max="7178" width="23.85546875" style="3" customWidth="1"/>
    <col min="7179" max="7180" width="9" style="3"/>
    <col min="7181" max="7181" width="11.5703125" style="3" customWidth="1"/>
    <col min="7182" max="7425" width="9" style="3"/>
    <col min="7426" max="7426" width="14.42578125" style="3" customWidth="1"/>
    <col min="7427" max="7427" width="13.28515625" style="3" customWidth="1"/>
    <col min="7428" max="7428" width="10.85546875" style="3" customWidth="1"/>
    <col min="7429" max="7429" width="10.140625" style="3" customWidth="1"/>
    <col min="7430" max="7430" width="10.7109375" style="3" customWidth="1"/>
    <col min="7431" max="7431" width="16.85546875" style="3" customWidth="1"/>
    <col min="7432" max="7432" width="14.7109375" style="3" customWidth="1"/>
    <col min="7433" max="7433" width="15.7109375" style="3" customWidth="1"/>
    <col min="7434" max="7434" width="23.85546875" style="3" customWidth="1"/>
    <col min="7435" max="7436" width="9" style="3"/>
    <col min="7437" max="7437" width="11.5703125" style="3" customWidth="1"/>
    <col min="7438" max="7681" width="9" style="3"/>
    <col min="7682" max="7682" width="14.42578125" style="3" customWidth="1"/>
    <col min="7683" max="7683" width="13.28515625" style="3" customWidth="1"/>
    <col min="7684" max="7684" width="10.85546875" style="3" customWidth="1"/>
    <col min="7685" max="7685" width="10.140625" style="3" customWidth="1"/>
    <col min="7686" max="7686" width="10.7109375" style="3" customWidth="1"/>
    <col min="7687" max="7687" width="16.85546875" style="3" customWidth="1"/>
    <col min="7688" max="7688" width="14.7109375" style="3" customWidth="1"/>
    <col min="7689" max="7689" width="15.7109375" style="3" customWidth="1"/>
    <col min="7690" max="7690" width="23.85546875" style="3" customWidth="1"/>
    <col min="7691" max="7692" width="9" style="3"/>
    <col min="7693" max="7693" width="11.5703125" style="3" customWidth="1"/>
    <col min="7694" max="7937" width="9" style="3"/>
    <col min="7938" max="7938" width="14.42578125" style="3" customWidth="1"/>
    <col min="7939" max="7939" width="13.28515625" style="3" customWidth="1"/>
    <col min="7940" max="7940" width="10.85546875" style="3" customWidth="1"/>
    <col min="7941" max="7941" width="10.140625" style="3" customWidth="1"/>
    <col min="7942" max="7942" width="10.7109375" style="3" customWidth="1"/>
    <col min="7943" max="7943" width="16.85546875" style="3" customWidth="1"/>
    <col min="7944" max="7944" width="14.7109375" style="3" customWidth="1"/>
    <col min="7945" max="7945" width="15.7109375" style="3" customWidth="1"/>
    <col min="7946" max="7946" width="23.85546875" style="3" customWidth="1"/>
    <col min="7947" max="7948" width="9" style="3"/>
    <col min="7949" max="7949" width="11.5703125" style="3" customWidth="1"/>
    <col min="7950" max="8193" width="9" style="3"/>
    <col min="8194" max="8194" width="14.42578125" style="3" customWidth="1"/>
    <col min="8195" max="8195" width="13.28515625" style="3" customWidth="1"/>
    <col min="8196" max="8196" width="10.85546875" style="3" customWidth="1"/>
    <col min="8197" max="8197" width="10.140625" style="3" customWidth="1"/>
    <col min="8198" max="8198" width="10.7109375" style="3" customWidth="1"/>
    <col min="8199" max="8199" width="16.85546875" style="3" customWidth="1"/>
    <col min="8200" max="8200" width="14.7109375" style="3" customWidth="1"/>
    <col min="8201" max="8201" width="15.7109375" style="3" customWidth="1"/>
    <col min="8202" max="8202" width="23.85546875" style="3" customWidth="1"/>
    <col min="8203" max="8204" width="9" style="3"/>
    <col min="8205" max="8205" width="11.5703125" style="3" customWidth="1"/>
    <col min="8206" max="8449" width="9" style="3"/>
    <col min="8450" max="8450" width="14.42578125" style="3" customWidth="1"/>
    <col min="8451" max="8451" width="13.28515625" style="3" customWidth="1"/>
    <col min="8452" max="8452" width="10.85546875" style="3" customWidth="1"/>
    <col min="8453" max="8453" width="10.140625" style="3" customWidth="1"/>
    <col min="8454" max="8454" width="10.7109375" style="3" customWidth="1"/>
    <col min="8455" max="8455" width="16.85546875" style="3" customWidth="1"/>
    <col min="8456" max="8456" width="14.7109375" style="3" customWidth="1"/>
    <col min="8457" max="8457" width="15.7109375" style="3" customWidth="1"/>
    <col min="8458" max="8458" width="23.85546875" style="3" customWidth="1"/>
    <col min="8459" max="8460" width="9" style="3"/>
    <col min="8461" max="8461" width="11.5703125" style="3" customWidth="1"/>
    <col min="8462" max="8705" width="9" style="3"/>
    <col min="8706" max="8706" width="14.42578125" style="3" customWidth="1"/>
    <col min="8707" max="8707" width="13.28515625" style="3" customWidth="1"/>
    <col min="8708" max="8708" width="10.85546875" style="3" customWidth="1"/>
    <col min="8709" max="8709" width="10.140625" style="3" customWidth="1"/>
    <col min="8710" max="8710" width="10.7109375" style="3" customWidth="1"/>
    <col min="8711" max="8711" width="16.85546875" style="3" customWidth="1"/>
    <col min="8712" max="8712" width="14.7109375" style="3" customWidth="1"/>
    <col min="8713" max="8713" width="15.7109375" style="3" customWidth="1"/>
    <col min="8714" max="8714" width="23.85546875" style="3" customWidth="1"/>
    <col min="8715" max="8716" width="9" style="3"/>
    <col min="8717" max="8717" width="11.5703125" style="3" customWidth="1"/>
    <col min="8718" max="8961" width="9" style="3"/>
    <col min="8962" max="8962" width="14.42578125" style="3" customWidth="1"/>
    <col min="8963" max="8963" width="13.28515625" style="3" customWidth="1"/>
    <col min="8964" max="8964" width="10.85546875" style="3" customWidth="1"/>
    <col min="8965" max="8965" width="10.140625" style="3" customWidth="1"/>
    <col min="8966" max="8966" width="10.7109375" style="3" customWidth="1"/>
    <col min="8967" max="8967" width="16.85546875" style="3" customWidth="1"/>
    <col min="8968" max="8968" width="14.7109375" style="3" customWidth="1"/>
    <col min="8969" max="8969" width="15.7109375" style="3" customWidth="1"/>
    <col min="8970" max="8970" width="23.85546875" style="3" customWidth="1"/>
    <col min="8971" max="8972" width="9" style="3"/>
    <col min="8973" max="8973" width="11.5703125" style="3" customWidth="1"/>
    <col min="8974" max="9217" width="9" style="3"/>
    <col min="9218" max="9218" width="14.42578125" style="3" customWidth="1"/>
    <col min="9219" max="9219" width="13.28515625" style="3" customWidth="1"/>
    <col min="9220" max="9220" width="10.85546875" style="3" customWidth="1"/>
    <col min="9221" max="9221" width="10.140625" style="3" customWidth="1"/>
    <col min="9222" max="9222" width="10.7109375" style="3" customWidth="1"/>
    <col min="9223" max="9223" width="16.85546875" style="3" customWidth="1"/>
    <col min="9224" max="9224" width="14.7109375" style="3" customWidth="1"/>
    <col min="9225" max="9225" width="15.7109375" style="3" customWidth="1"/>
    <col min="9226" max="9226" width="23.85546875" style="3" customWidth="1"/>
    <col min="9227" max="9228" width="9" style="3"/>
    <col min="9229" max="9229" width="11.5703125" style="3" customWidth="1"/>
    <col min="9230" max="9473" width="9" style="3"/>
    <col min="9474" max="9474" width="14.42578125" style="3" customWidth="1"/>
    <col min="9475" max="9475" width="13.28515625" style="3" customWidth="1"/>
    <col min="9476" max="9476" width="10.85546875" style="3" customWidth="1"/>
    <col min="9477" max="9477" width="10.140625" style="3" customWidth="1"/>
    <col min="9478" max="9478" width="10.7109375" style="3" customWidth="1"/>
    <col min="9479" max="9479" width="16.85546875" style="3" customWidth="1"/>
    <col min="9480" max="9480" width="14.7109375" style="3" customWidth="1"/>
    <col min="9481" max="9481" width="15.7109375" style="3" customWidth="1"/>
    <col min="9482" max="9482" width="23.85546875" style="3" customWidth="1"/>
    <col min="9483" max="9484" width="9" style="3"/>
    <col min="9485" max="9485" width="11.5703125" style="3" customWidth="1"/>
    <col min="9486" max="9729" width="9" style="3"/>
    <col min="9730" max="9730" width="14.42578125" style="3" customWidth="1"/>
    <col min="9731" max="9731" width="13.28515625" style="3" customWidth="1"/>
    <col min="9732" max="9732" width="10.85546875" style="3" customWidth="1"/>
    <col min="9733" max="9733" width="10.140625" style="3" customWidth="1"/>
    <col min="9734" max="9734" width="10.7109375" style="3" customWidth="1"/>
    <col min="9735" max="9735" width="16.85546875" style="3" customWidth="1"/>
    <col min="9736" max="9736" width="14.7109375" style="3" customWidth="1"/>
    <col min="9737" max="9737" width="15.7109375" style="3" customWidth="1"/>
    <col min="9738" max="9738" width="23.85546875" style="3" customWidth="1"/>
    <col min="9739" max="9740" width="9" style="3"/>
    <col min="9741" max="9741" width="11.5703125" style="3" customWidth="1"/>
    <col min="9742" max="9985" width="9" style="3"/>
    <col min="9986" max="9986" width="14.42578125" style="3" customWidth="1"/>
    <col min="9987" max="9987" width="13.28515625" style="3" customWidth="1"/>
    <col min="9988" max="9988" width="10.85546875" style="3" customWidth="1"/>
    <col min="9989" max="9989" width="10.140625" style="3" customWidth="1"/>
    <col min="9990" max="9990" width="10.7109375" style="3" customWidth="1"/>
    <col min="9991" max="9991" width="16.85546875" style="3" customWidth="1"/>
    <col min="9992" max="9992" width="14.7109375" style="3" customWidth="1"/>
    <col min="9993" max="9993" width="15.7109375" style="3" customWidth="1"/>
    <col min="9994" max="9994" width="23.85546875" style="3" customWidth="1"/>
    <col min="9995" max="9996" width="9" style="3"/>
    <col min="9997" max="9997" width="11.5703125" style="3" customWidth="1"/>
    <col min="9998" max="10241" width="9" style="3"/>
    <col min="10242" max="10242" width="14.42578125" style="3" customWidth="1"/>
    <col min="10243" max="10243" width="13.28515625" style="3" customWidth="1"/>
    <col min="10244" max="10244" width="10.85546875" style="3" customWidth="1"/>
    <col min="10245" max="10245" width="10.140625" style="3" customWidth="1"/>
    <col min="10246" max="10246" width="10.7109375" style="3" customWidth="1"/>
    <col min="10247" max="10247" width="16.85546875" style="3" customWidth="1"/>
    <col min="10248" max="10248" width="14.7109375" style="3" customWidth="1"/>
    <col min="10249" max="10249" width="15.7109375" style="3" customWidth="1"/>
    <col min="10250" max="10250" width="23.85546875" style="3" customWidth="1"/>
    <col min="10251" max="10252" width="9" style="3"/>
    <col min="10253" max="10253" width="11.5703125" style="3" customWidth="1"/>
    <col min="10254" max="10497" width="9" style="3"/>
    <col min="10498" max="10498" width="14.42578125" style="3" customWidth="1"/>
    <col min="10499" max="10499" width="13.28515625" style="3" customWidth="1"/>
    <col min="10500" max="10500" width="10.85546875" style="3" customWidth="1"/>
    <col min="10501" max="10501" width="10.140625" style="3" customWidth="1"/>
    <col min="10502" max="10502" width="10.7109375" style="3" customWidth="1"/>
    <col min="10503" max="10503" width="16.85546875" style="3" customWidth="1"/>
    <col min="10504" max="10504" width="14.7109375" style="3" customWidth="1"/>
    <col min="10505" max="10505" width="15.7109375" style="3" customWidth="1"/>
    <col min="10506" max="10506" width="23.85546875" style="3" customWidth="1"/>
    <col min="10507" max="10508" width="9" style="3"/>
    <col min="10509" max="10509" width="11.5703125" style="3" customWidth="1"/>
    <col min="10510" max="10753" width="9" style="3"/>
    <col min="10754" max="10754" width="14.42578125" style="3" customWidth="1"/>
    <col min="10755" max="10755" width="13.28515625" style="3" customWidth="1"/>
    <col min="10756" max="10756" width="10.85546875" style="3" customWidth="1"/>
    <col min="10757" max="10757" width="10.140625" style="3" customWidth="1"/>
    <col min="10758" max="10758" width="10.7109375" style="3" customWidth="1"/>
    <col min="10759" max="10759" width="16.85546875" style="3" customWidth="1"/>
    <col min="10760" max="10760" width="14.7109375" style="3" customWidth="1"/>
    <col min="10761" max="10761" width="15.7109375" style="3" customWidth="1"/>
    <col min="10762" max="10762" width="23.85546875" style="3" customWidth="1"/>
    <col min="10763" max="10764" width="9" style="3"/>
    <col min="10765" max="10765" width="11.5703125" style="3" customWidth="1"/>
    <col min="10766" max="11009" width="9" style="3"/>
    <col min="11010" max="11010" width="14.42578125" style="3" customWidth="1"/>
    <col min="11011" max="11011" width="13.28515625" style="3" customWidth="1"/>
    <col min="11012" max="11012" width="10.85546875" style="3" customWidth="1"/>
    <col min="11013" max="11013" width="10.140625" style="3" customWidth="1"/>
    <col min="11014" max="11014" width="10.7109375" style="3" customWidth="1"/>
    <col min="11015" max="11015" width="16.85546875" style="3" customWidth="1"/>
    <col min="11016" max="11016" width="14.7109375" style="3" customWidth="1"/>
    <col min="11017" max="11017" width="15.7109375" style="3" customWidth="1"/>
    <col min="11018" max="11018" width="23.85546875" style="3" customWidth="1"/>
    <col min="11019" max="11020" width="9" style="3"/>
    <col min="11021" max="11021" width="11.5703125" style="3" customWidth="1"/>
    <col min="11022" max="11265" width="9" style="3"/>
    <col min="11266" max="11266" width="14.42578125" style="3" customWidth="1"/>
    <col min="11267" max="11267" width="13.28515625" style="3" customWidth="1"/>
    <col min="11268" max="11268" width="10.85546875" style="3" customWidth="1"/>
    <col min="11269" max="11269" width="10.140625" style="3" customWidth="1"/>
    <col min="11270" max="11270" width="10.7109375" style="3" customWidth="1"/>
    <col min="11271" max="11271" width="16.85546875" style="3" customWidth="1"/>
    <col min="11272" max="11272" width="14.7109375" style="3" customWidth="1"/>
    <col min="11273" max="11273" width="15.7109375" style="3" customWidth="1"/>
    <col min="11274" max="11274" width="23.85546875" style="3" customWidth="1"/>
    <col min="11275" max="11276" width="9" style="3"/>
    <col min="11277" max="11277" width="11.5703125" style="3" customWidth="1"/>
    <col min="11278" max="11521" width="9" style="3"/>
    <col min="11522" max="11522" width="14.42578125" style="3" customWidth="1"/>
    <col min="11523" max="11523" width="13.28515625" style="3" customWidth="1"/>
    <col min="11524" max="11524" width="10.85546875" style="3" customWidth="1"/>
    <col min="11525" max="11525" width="10.140625" style="3" customWidth="1"/>
    <col min="11526" max="11526" width="10.7109375" style="3" customWidth="1"/>
    <col min="11527" max="11527" width="16.85546875" style="3" customWidth="1"/>
    <col min="11528" max="11528" width="14.7109375" style="3" customWidth="1"/>
    <col min="11529" max="11529" width="15.7109375" style="3" customWidth="1"/>
    <col min="11530" max="11530" width="23.85546875" style="3" customWidth="1"/>
    <col min="11531" max="11532" width="9" style="3"/>
    <col min="11533" max="11533" width="11.5703125" style="3" customWidth="1"/>
    <col min="11534" max="11777" width="9" style="3"/>
    <col min="11778" max="11778" width="14.42578125" style="3" customWidth="1"/>
    <col min="11779" max="11779" width="13.28515625" style="3" customWidth="1"/>
    <col min="11780" max="11780" width="10.85546875" style="3" customWidth="1"/>
    <col min="11781" max="11781" width="10.140625" style="3" customWidth="1"/>
    <col min="11782" max="11782" width="10.7109375" style="3" customWidth="1"/>
    <col min="11783" max="11783" width="16.85546875" style="3" customWidth="1"/>
    <col min="11784" max="11784" width="14.7109375" style="3" customWidth="1"/>
    <col min="11785" max="11785" width="15.7109375" style="3" customWidth="1"/>
    <col min="11786" max="11786" width="23.85546875" style="3" customWidth="1"/>
    <col min="11787" max="11788" width="9" style="3"/>
    <col min="11789" max="11789" width="11.5703125" style="3" customWidth="1"/>
    <col min="11790" max="12033" width="9" style="3"/>
    <col min="12034" max="12034" width="14.42578125" style="3" customWidth="1"/>
    <col min="12035" max="12035" width="13.28515625" style="3" customWidth="1"/>
    <col min="12036" max="12036" width="10.85546875" style="3" customWidth="1"/>
    <col min="12037" max="12037" width="10.140625" style="3" customWidth="1"/>
    <col min="12038" max="12038" width="10.7109375" style="3" customWidth="1"/>
    <col min="12039" max="12039" width="16.85546875" style="3" customWidth="1"/>
    <col min="12040" max="12040" width="14.7109375" style="3" customWidth="1"/>
    <col min="12041" max="12041" width="15.7109375" style="3" customWidth="1"/>
    <col min="12042" max="12042" width="23.85546875" style="3" customWidth="1"/>
    <col min="12043" max="12044" width="9" style="3"/>
    <col min="12045" max="12045" width="11.5703125" style="3" customWidth="1"/>
    <col min="12046" max="12289" width="9" style="3"/>
    <col min="12290" max="12290" width="14.42578125" style="3" customWidth="1"/>
    <col min="12291" max="12291" width="13.28515625" style="3" customWidth="1"/>
    <col min="12292" max="12292" width="10.85546875" style="3" customWidth="1"/>
    <col min="12293" max="12293" width="10.140625" style="3" customWidth="1"/>
    <col min="12294" max="12294" width="10.7109375" style="3" customWidth="1"/>
    <col min="12295" max="12295" width="16.85546875" style="3" customWidth="1"/>
    <col min="12296" max="12296" width="14.7109375" style="3" customWidth="1"/>
    <col min="12297" max="12297" width="15.7109375" style="3" customWidth="1"/>
    <col min="12298" max="12298" width="23.85546875" style="3" customWidth="1"/>
    <col min="12299" max="12300" width="9" style="3"/>
    <col min="12301" max="12301" width="11.5703125" style="3" customWidth="1"/>
    <col min="12302" max="12545" width="9" style="3"/>
    <col min="12546" max="12546" width="14.42578125" style="3" customWidth="1"/>
    <col min="12547" max="12547" width="13.28515625" style="3" customWidth="1"/>
    <col min="12548" max="12548" width="10.85546875" style="3" customWidth="1"/>
    <col min="12549" max="12549" width="10.140625" style="3" customWidth="1"/>
    <col min="12550" max="12550" width="10.7109375" style="3" customWidth="1"/>
    <col min="12551" max="12551" width="16.85546875" style="3" customWidth="1"/>
    <col min="12552" max="12552" width="14.7109375" style="3" customWidth="1"/>
    <col min="12553" max="12553" width="15.7109375" style="3" customWidth="1"/>
    <col min="12554" max="12554" width="23.85546875" style="3" customWidth="1"/>
    <col min="12555" max="12556" width="9" style="3"/>
    <col min="12557" max="12557" width="11.5703125" style="3" customWidth="1"/>
    <col min="12558" max="12801" width="9" style="3"/>
    <col min="12802" max="12802" width="14.42578125" style="3" customWidth="1"/>
    <col min="12803" max="12803" width="13.28515625" style="3" customWidth="1"/>
    <col min="12804" max="12804" width="10.85546875" style="3" customWidth="1"/>
    <col min="12805" max="12805" width="10.140625" style="3" customWidth="1"/>
    <col min="12806" max="12806" width="10.7109375" style="3" customWidth="1"/>
    <col min="12807" max="12807" width="16.85546875" style="3" customWidth="1"/>
    <col min="12808" max="12808" width="14.7109375" style="3" customWidth="1"/>
    <col min="12809" max="12809" width="15.7109375" style="3" customWidth="1"/>
    <col min="12810" max="12810" width="23.85546875" style="3" customWidth="1"/>
    <col min="12811" max="12812" width="9" style="3"/>
    <col min="12813" max="12813" width="11.5703125" style="3" customWidth="1"/>
    <col min="12814" max="13057" width="9" style="3"/>
    <col min="13058" max="13058" width="14.42578125" style="3" customWidth="1"/>
    <col min="13059" max="13059" width="13.28515625" style="3" customWidth="1"/>
    <col min="13060" max="13060" width="10.85546875" style="3" customWidth="1"/>
    <col min="13061" max="13061" width="10.140625" style="3" customWidth="1"/>
    <col min="13062" max="13062" width="10.7109375" style="3" customWidth="1"/>
    <col min="13063" max="13063" width="16.85546875" style="3" customWidth="1"/>
    <col min="13064" max="13064" width="14.7109375" style="3" customWidth="1"/>
    <col min="13065" max="13065" width="15.7109375" style="3" customWidth="1"/>
    <col min="13066" max="13066" width="23.85546875" style="3" customWidth="1"/>
    <col min="13067" max="13068" width="9" style="3"/>
    <col min="13069" max="13069" width="11.5703125" style="3" customWidth="1"/>
    <col min="13070" max="13313" width="9" style="3"/>
    <col min="13314" max="13314" width="14.42578125" style="3" customWidth="1"/>
    <col min="13315" max="13315" width="13.28515625" style="3" customWidth="1"/>
    <col min="13316" max="13316" width="10.85546875" style="3" customWidth="1"/>
    <col min="13317" max="13317" width="10.140625" style="3" customWidth="1"/>
    <col min="13318" max="13318" width="10.7109375" style="3" customWidth="1"/>
    <col min="13319" max="13319" width="16.85546875" style="3" customWidth="1"/>
    <col min="13320" max="13320" width="14.7109375" style="3" customWidth="1"/>
    <col min="13321" max="13321" width="15.7109375" style="3" customWidth="1"/>
    <col min="13322" max="13322" width="23.85546875" style="3" customWidth="1"/>
    <col min="13323" max="13324" width="9" style="3"/>
    <col min="13325" max="13325" width="11.5703125" style="3" customWidth="1"/>
    <col min="13326" max="13569" width="9" style="3"/>
    <col min="13570" max="13570" width="14.42578125" style="3" customWidth="1"/>
    <col min="13571" max="13571" width="13.28515625" style="3" customWidth="1"/>
    <col min="13572" max="13572" width="10.85546875" style="3" customWidth="1"/>
    <col min="13573" max="13573" width="10.140625" style="3" customWidth="1"/>
    <col min="13574" max="13574" width="10.7109375" style="3" customWidth="1"/>
    <col min="13575" max="13575" width="16.85546875" style="3" customWidth="1"/>
    <col min="13576" max="13576" width="14.7109375" style="3" customWidth="1"/>
    <col min="13577" max="13577" width="15.7109375" style="3" customWidth="1"/>
    <col min="13578" max="13578" width="23.85546875" style="3" customWidth="1"/>
    <col min="13579" max="13580" width="9" style="3"/>
    <col min="13581" max="13581" width="11.5703125" style="3" customWidth="1"/>
    <col min="13582" max="13825" width="9" style="3"/>
    <col min="13826" max="13826" width="14.42578125" style="3" customWidth="1"/>
    <col min="13827" max="13827" width="13.28515625" style="3" customWidth="1"/>
    <col min="13828" max="13828" width="10.85546875" style="3" customWidth="1"/>
    <col min="13829" max="13829" width="10.140625" style="3" customWidth="1"/>
    <col min="13830" max="13830" width="10.7109375" style="3" customWidth="1"/>
    <col min="13831" max="13831" width="16.85546875" style="3" customWidth="1"/>
    <col min="13832" max="13832" width="14.7109375" style="3" customWidth="1"/>
    <col min="13833" max="13833" width="15.7109375" style="3" customWidth="1"/>
    <col min="13834" max="13834" width="23.85546875" style="3" customWidth="1"/>
    <col min="13835" max="13836" width="9" style="3"/>
    <col min="13837" max="13837" width="11.5703125" style="3" customWidth="1"/>
    <col min="13838" max="14081" width="9" style="3"/>
    <col min="14082" max="14082" width="14.42578125" style="3" customWidth="1"/>
    <col min="14083" max="14083" width="13.28515625" style="3" customWidth="1"/>
    <col min="14084" max="14084" width="10.85546875" style="3" customWidth="1"/>
    <col min="14085" max="14085" width="10.140625" style="3" customWidth="1"/>
    <col min="14086" max="14086" width="10.7109375" style="3" customWidth="1"/>
    <col min="14087" max="14087" width="16.85546875" style="3" customWidth="1"/>
    <col min="14088" max="14088" width="14.7109375" style="3" customWidth="1"/>
    <col min="14089" max="14089" width="15.7109375" style="3" customWidth="1"/>
    <col min="14090" max="14090" width="23.85546875" style="3" customWidth="1"/>
    <col min="14091" max="14092" width="9" style="3"/>
    <col min="14093" max="14093" width="11.5703125" style="3" customWidth="1"/>
    <col min="14094" max="14337" width="9" style="3"/>
    <col min="14338" max="14338" width="14.42578125" style="3" customWidth="1"/>
    <col min="14339" max="14339" width="13.28515625" style="3" customWidth="1"/>
    <col min="14340" max="14340" width="10.85546875" style="3" customWidth="1"/>
    <col min="14341" max="14341" width="10.140625" style="3" customWidth="1"/>
    <col min="14342" max="14342" width="10.7109375" style="3" customWidth="1"/>
    <col min="14343" max="14343" width="16.85546875" style="3" customWidth="1"/>
    <col min="14344" max="14344" width="14.7109375" style="3" customWidth="1"/>
    <col min="14345" max="14345" width="15.7109375" style="3" customWidth="1"/>
    <col min="14346" max="14346" width="23.85546875" style="3" customWidth="1"/>
    <col min="14347" max="14348" width="9" style="3"/>
    <col min="14349" max="14349" width="11.5703125" style="3" customWidth="1"/>
    <col min="14350" max="14593" width="9" style="3"/>
    <col min="14594" max="14594" width="14.42578125" style="3" customWidth="1"/>
    <col min="14595" max="14595" width="13.28515625" style="3" customWidth="1"/>
    <col min="14596" max="14596" width="10.85546875" style="3" customWidth="1"/>
    <col min="14597" max="14597" width="10.140625" style="3" customWidth="1"/>
    <col min="14598" max="14598" width="10.7109375" style="3" customWidth="1"/>
    <col min="14599" max="14599" width="16.85546875" style="3" customWidth="1"/>
    <col min="14600" max="14600" width="14.7109375" style="3" customWidth="1"/>
    <col min="14601" max="14601" width="15.7109375" style="3" customWidth="1"/>
    <col min="14602" max="14602" width="23.85546875" style="3" customWidth="1"/>
    <col min="14603" max="14604" width="9" style="3"/>
    <col min="14605" max="14605" width="11.5703125" style="3" customWidth="1"/>
    <col min="14606" max="14849" width="9" style="3"/>
    <col min="14850" max="14850" width="14.42578125" style="3" customWidth="1"/>
    <col min="14851" max="14851" width="13.28515625" style="3" customWidth="1"/>
    <col min="14852" max="14852" width="10.85546875" style="3" customWidth="1"/>
    <col min="14853" max="14853" width="10.140625" style="3" customWidth="1"/>
    <col min="14854" max="14854" width="10.7109375" style="3" customWidth="1"/>
    <col min="14855" max="14855" width="16.85546875" style="3" customWidth="1"/>
    <col min="14856" max="14856" width="14.7109375" style="3" customWidth="1"/>
    <col min="14857" max="14857" width="15.7109375" style="3" customWidth="1"/>
    <col min="14858" max="14858" width="23.85546875" style="3" customWidth="1"/>
    <col min="14859" max="14860" width="9" style="3"/>
    <col min="14861" max="14861" width="11.5703125" style="3" customWidth="1"/>
    <col min="14862" max="15105" width="9" style="3"/>
    <col min="15106" max="15106" width="14.42578125" style="3" customWidth="1"/>
    <col min="15107" max="15107" width="13.28515625" style="3" customWidth="1"/>
    <col min="15108" max="15108" width="10.85546875" style="3" customWidth="1"/>
    <col min="15109" max="15109" width="10.140625" style="3" customWidth="1"/>
    <col min="15110" max="15110" width="10.7109375" style="3" customWidth="1"/>
    <col min="15111" max="15111" width="16.85546875" style="3" customWidth="1"/>
    <col min="15112" max="15112" width="14.7109375" style="3" customWidth="1"/>
    <col min="15113" max="15113" width="15.7109375" style="3" customWidth="1"/>
    <col min="15114" max="15114" width="23.85546875" style="3" customWidth="1"/>
    <col min="15115" max="15116" width="9" style="3"/>
    <col min="15117" max="15117" width="11.5703125" style="3" customWidth="1"/>
    <col min="15118" max="15361" width="9" style="3"/>
    <col min="15362" max="15362" width="14.42578125" style="3" customWidth="1"/>
    <col min="15363" max="15363" width="13.28515625" style="3" customWidth="1"/>
    <col min="15364" max="15364" width="10.85546875" style="3" customWidth="1"/>
    <col min="15365" max="15365" width="10.140625" style="3" customWidth="1"/>
    <col min="15366" max="15366" width="10.7109375" style="3" customWidth="1"/>
    <col min="15367" max="15367" width="16.85546875" style="3" customWidth="1"/>
    <col min="15368" max="15368" width="14.7109375" style="3" customWidth="1"/>
    <col min="15369" max="15369" width="15.7109375" style="3" customWidth="1"/>
    <col min="15370" max="15370" width="23.85546875" style="3" customWidth="1"/>
    <col min="15371" max="15372" width="9" style="3"/>
    <col min="15373" max="15373" width="11.5703125" style="3" customWidth="1"/>
    <col min="15374" max="15617" width="9" style="3"/>
    <col min="15618" max="15618" width="14.42578125" style="3" customWidth="1"/>
    <col min="15619" max="15619" width="13.28515625" style="3" customWidth="1"/>
    <col min="15620" max="15620" width="10.85546875" style="3" customWidth="1"/>
    <col min="15621" max="15621" width="10.140625" style="3" customWidth="1"/>
    <col min="15622" max="15622" width="10.7109375" style="3" customWidth="1"/>
    <col min="15623" max="15623" width="16.85546875" style="3" customWidth="1"/>
    <col min="15624" max="15624" width="14.7109375" style="3" customWidth="1"/>
    <col min="15625" max="15625" width="15.7109375" style="3" customWidth="1"/>
    <col min="15626" max="15626" width="23.85546875" style="3" customWidth="1"/>
    <col min="15627" max="15628" width="9" style="3"/>
    <col min="15629" max="15629" width="11.5703125" style="3" customWidth="1"/>
    <col min="15630" max="15873" width="9" style="3"/>
    <col min="15874" max="15874" width="14.42578125" style="3" customWidth="1"/>
    <col min="15875" max="15875" width="13.28515625" style="3" customWidth="1"/>
    <col min="15876" max="15876" width="10.85546875" style="3" customWidth="1"/>
    <col min="15877" max="15877" width="10.140625" style="3" customWidth="1"/>
    <col min="15878" max="15878" width="10.7109375" style="3" customWidth="1"/>
    <col min="15879" max="15879" width="16.85546875" style="3" customWidth="1"/>
    <col min="15880" max="15880" width="14.7109375" style="3" customWidth="1"/>
    <col min="15881" max="15881" width="15.7109375" style="3" customWidth="1"/>
    <col min="15882" max="15882" width="23.85546875" style="3" customWidth="1"/>
    <col min="15883" max="15884" width="9" style="3"/>
    <col min="15885" max="15885" width="11.5703125" style="3" customWidth="1"/>
    <col min="15886" max="16129" width="9" style="3"/>
    <col min="16130" max="16130" width="14.42578125" style="3" customWidth="1"/>
    <col min="16131" max="16131" width="13.28515625" style="3" customWidth="1"/>
    <col min="16132" max="16132" width="10.85546875" style="3" customWidth="1"/>
    <col min="16133" max="16133" width="10.140625" style="3" customWidth="1"/>
    <col min="16134" max="16134" width="10.7109375" style="3" customWidth="1"/>
    <col min="16135" max="16135" width="16.85546875" style="3" customWidth="1"/>
    <col min="16136" max="16136" width="14.7109375" style="3" customWidth="1"/>
    <col min="16137" max="16137" width="15.7109375" style="3" customWidth="1"/>
    <col min="16138" max="16138" width="23.85546875" style="3" customWidth="1"/>
    <col min="16139" max="16140" width="9" style="3"/>
    <col min="16141" max="16141" width="11.5703125" style="3" customWidth="1"/>
    <col min="16142" max="16384" width="9" style="3"/>
  </cols>
  <sheetData>
    <row r="1" spans="1:10" x14ac:dyDescent="0.25">
      <c r="A1" s="245"/>
      <c r="B1" s="245"/>
      <c r="C1" s="245"/>
      <c r="D1" s="245"/>
      <c r="E1" s="245"/>
      <c r="F1" s="245"/>
      <c r="G1" s="245"/>
      <c r="H1" s="245"/>
      <c r="I1" s="245"/>
      <c r="J1" s="245"/>
    </row>
    <row r="2" spans="1:10" ht="20.25" customHeight="1" x14ac:dyDescent="0.25">
      <c r="A2" s="441" t="s">
        <v>396</v>
      </c>
      <c r="B2" s="441"/>
      <c r="C2" s="441"/>
      <c r="D2" s="441"/>
      <c r="E2" s="441"/>
      <c r="F2" s="441"/>
      <c r="G2" s="441"/>
      <c r="H2" s="441"/>
      <c r="I2" s="441"/>
      <c r="J2" s="441"/>
    </row>
    <row r="3" spans="1:10" ht="5.25" customHeight="1" x14ac:dyDescent="0.25">
      <c r="A3" s="441"/>
      <c r="B3" s="441"/>
      <c r="C3" s="441"/>
      <c r="D3" s="441"/>
      <c r="E3" s="441"/>
      <c r="F3" s="441"/>
      <c r="G3" s="441"/>
      <c r="H3" s="441"/>
      <c r="I3" s="441"/>
      <c r="J3" s="441"/>
    </row>
    <row r="4" spans="1:10" ht="5.25" customHeight="1" x14ac:dyDescent="0.25">
      <c r="A4" s="245"/>
      <c r="B4" s="245"/>
      <c r="C4" s="245"/>
      <c r="D4" s="245"/>
      <c r="E4" s="245"/>
      <c r="F4" s="245"/>
      <c r="G4" s="245"/>
      <c r="H4" s="245"/>
      <c r="I4" s="245"/>
      <c r="J4" s="245"/>
    </row>
    <row r="5" spans="1:10" ht="18.75" customHeight="1" x14ac:dyDescent="0.25">
      <c r="A5" s="442" t="s">
        <v>75</v>
      </c>
      <c r="B5" s="442"/>
      <c r="C5" s="442"/>
      <c r="D5" s="442"/>
      <c r="E5" s="442"/>
      <c r="F5" s="442"/>
      <c r="G5" s="442"/>
      <c r="H5" s="442"/>
      <c r="I5" s="442"/>
      <c r="J5" s="442"/>
    </row>
    <row r="6" spans="1:10" ht="7.5" customHeight="1" thickBot="1" x14ac:dyDescent="0.3">
      <c r="A6" s="245"/>
      <c r="B6" s="245"/>
      <c r="C6" s="245"/>
      <c r="D6" s="245"/>
      <c r="E6" s="245"/>
      <c r="F6" s="245"/>
      <c r="G6" s="245"/>
      <c r="H6" s="245"/>
      <c r="I6" s="245"/>
      <c r="J6" s="245"/>
    </row>
    <row r="7" spans="1:10" ht="23.25" customHeight="1" x14ac:dyDescent="0.25">
      <c r="A7" s="582" t="s">
        <v>0</v>
      </c>
      <c r="B7" s="457" t="s">
        <v>73</v>
      </c>
      <c r="C7" s="584" t="s">
        <v>76</v>
      </c>
      <c r="D7" s="585"/>
      <c r="E7" s="585"/>
      <c r="F7" s="586"/>
      <c r="G7" s="457" t="s">
        <v>100</v>
      </c>
      <c r="H7" s="457" t="s">
        <v>277</v>
      </c>
      <c r="I7" s="457" t="s">
        <v>77</v>
      </c>
      <c r="J7" s="590" t="s">
        <v>2</v>
      </c>
    </row>
    <row r="8" spans="1:10" ht="54.75" customHeight="1" thickBot="1" x14ac:dyDescent="0.3">
      <c r="A8" s="588"/>
      <c r="B8" s="589"/>
      <c r="C8" s="253" t="s">
        <v>78</v>
      </c>
      <c r="D8" s="253" t="s">
        <v>79</v>
      </c>
      <c r="E8" s="253" t="s">
        <v>80</v>
      </c>
      <c r="F8" s="253" t="s">
        <v>81</v>
      </c>
      <c r="G8" s="589"/>
      <c r="H8" s="589"/>
      <c r="I8" s="589"/>
      <c r="J8" s="591"/>
    </row>
    <row r="9" spans="1:10" ht="16.5" thickBot="1" x14ac:dyDescent="0.3">
      <c r="A9" s="42">
        <v>1</v>
      </c>
      <c r="B9" s="74">
        <v>2</v>
      </c>
      <c r="C9" s="74">
        <v>3</v>
      </c>
      <c r="D9" s="74">
        <v>4</v>
      </c>
      <c r="E9" s="74">
        <v>5</v>
      </c>
      <c r="F9" s="74">
        <v>6</v>
      </c>
      <c r="G9" s="74">
        <v>7</v>
      </c>
      <c r="H9" s="74">
        <v>8</v>
      </c>
      <c r="I9" s="74">
        <v>9</v>
      </c>
      <c r="J9" s="43">
        <v>10</v>
      </c>
    </row>
    <row r="10" spans="1:10" ht="16.5" thickBot="1" x14ac:dyDescent="0.3">
      <c r="A10" s="468" t="s">
        <v>406</v>
      </c>
      <c r="B10" s="469"/>
      <c r="C10" s="469"/>
      <c r="D10" s="469"/>
      <c r="E10" s="469"/>
      <c r="F10" s="469"/>
      <c r="G10" s="469"/>
      <c r="H10" s="469"/>
      <c r="I10" s="469"/>
      <c r="J10" s="470"/>
    </row>
    <row r="11" spans="1:10" x14ac:dyDescent="0.25">
      <c r="A11" s="324">
        <v>1</v>
      </c>
      <c r="B11" s="320" t="s">
        <v>407</v>
      </c>
      <c r="C11" s="120" t="s">
        <v>416</v>
      </c>
      <c r="D11" s="320">
        <f>180-14</f>
        <v>166</v>
      </c>
      <c r="E11" s="320">
        <v>10</v>
      </c>
      <c r="F11" s="320">
        <f t="shared" ref="F11:F16" si="0">ROUND(((D11*E11)/10000),2)</f>
        <v>0.17</v>
      </c>
      <c r="G11" s="243">
        <f>Apaugums!K8</f>
        <v>0.39</v>
      </c>
      <c r="H11" s="320">
        <f>D11*0.01</f>
        <v>1.6600000000000001</v>
      </c>
      <c r="I11" s="320"/>
      <c r="J11" s="322"/>
    </row>
    <row r="12" spans="1:10" x14ac:dyDescent="0.25">
      <c r="A12" s="325">
        <v>2</v>
      </c>
      <c r="B12" s="321" t="s">
        <v>407</v>
      </c>
      <c r="C12" s="15" t="s">
        <v>417</v>
      </c>
      <c r="D12" s="321">
        <f>373-180</f>
        <v>193</v>
      </c>
      <c r="E12" s="321">
        <v>24</v>
      </c>
      <c r="F12" s="321">
        <f t="shared" si="0"/>
        <v>0.46</v>
      </c>
      <c r="G12" s="8">
        <f>Apaugums!K9</f>
        <v>0.58000000000000007</v>
      </c>
      <c r="H12" s="321">
        <f t="shared" ref="H12:H16" si="1">D12*0.01</f>
        <v>1.93</v>
      </c>
      <c r="I12" s="321"/>
      <c r="J12" s="323"/>
    </row>
    <row r="13" spans="1:10" x14ac:dyDescent="0.25">
      <c r="A13" s="325">
        <v>3</v>
      </c>
      <c r="B13" s="321" t="s">
        <v>407</v>
      </c>
      <c r="C13" s="15" t="s">
        <v>419</v>
      </c>
      <c r="D13" s="321">
        <f>467-373</f>
        <v>94</v>
      </c>
      <c r="E13" s="321">
        <v>10</v>
      </c>
      <c r="F13" s="321">
        <f t="shared" si="0"/>
        <v>0.09</v>
      </c>
      <c r="G13" s="8">
        <f>Apaugums!K10</f>
        <v>0.19</v>
      </c>
      <c r="H13" s="321">
        <f t="shared" si="1"/>
        <v>0.94000000000000006</v>
      </c>
      <c r="I13" s="321"/>
      <c r="J13" s="323"/>
    </row>
    <row r="14" spans="1:10" x14ac:dyDescent="0.25">
      <c r="A14" s="325">
        <v>4</v>
      </c>
      <c r="B14" s="321" t="s">
        <v>407</v>
      </c>
      <c r="C14" s="15" t="s">
        <v>409</v>
      </c>
      <c r="D14" s="321">
        <f>618-480</f>
        <v>138</v>
      </c>
      <c r="E14" s="321">
        <v>10</v>
      </c>
      <c r="F14" s="321">
        <f t="shared" si="0"/>
        <v>0.14000000000000001</v>
      </c>
      <c r="G14" s="8">
        <f>Apaugums!K11</f>
        <v>0.29000000000000004</v>
      </c>
      <c r="H14" s="321">
        <f t="shared" si="1"/>
        <v>1.3800000000000001</v>
      </c>
      <c r="I14" s="321"/>
      <c r="J14" s="323"/>
    </row>
    <row r="15" spans="1:10" x14ac:dyDescent="0.25">
      <c r="A15" s="325">
        <v>5</v>
      </c>
      <c r="B15" s="321" t="s">
        <v>407</v>
      </c>
      <c r="C15" s="15" t="s">
        <v>511</v>
      </c>
      <c r="D15" s="321">
        <f>728-632</f>
        <v>96</v>
      </c>
      <c r="E15" s="321">
        <v>10</v>
      </c>
      <c r="F15" s="321">
        <f t="shared" si="0"/>
        <v>0.1</v>
      </c>
      <c r="G15" s="8">
        <f>Apaugums!K12</f>
        <v>0.21000000000000002</v>
      </c>
      <c r="H15" s="321">
        <f t="shared" si="1"/>
        <v>0.96</v>
      </c>
      <c r="I15" s="321"/>
      <c r="J15" s="323"/>
    </row>
    <row r="16" spans="1:10" ht="33" customHeight="1" thickBot="1" x14ac:dyDescent="0.3">
      <c r="A16" s="220">
        <v>6</v>
      </c>
      <c r="B16" s="335" t="s">
        <v>516</v>
      </c>
      <c r="C16" s="258" t="s">
        <v>512</v>
      </c>
      <c r="D16" s="288">
        <f>2004-728</f>
        <v>1276</v>
      </c>
      <c r="E16" s="288">
        <v>10</v>
      </c>
      <c r="F16" s="288">
        <f t="shared" si="0"/>
        <v>1.28</v>
      </c>
      <c r="G16" s="36">
        <f>Apaugums!K13</f>
        <v>2.94</v>
      </c>
      <c r="H16" s="288">
        <f t="shared" si="1"/>
        <v>12.76</v>
      </c>
      <c r="I16" s="288"/>
      <c r="J16" s="259"/>
    </row>
    <row r="17" spans="1:10" ht="16.5" thickBot="1" x14ac:dyDescent="0.3">
      <c r="A17" s="333"/>
      <c r="B17" s="345" t="s">
        <v>47</v>
      </c>
      <c r="C17" s="345"/>
      <c r="D17" s="345">
        <f>SUM(D11:D16)</f>
        <v>1963</v>
      </c>
      <c r="E17" s="345"/>
      <c r="F17" s="345">
        <f>SUM(F11:F16)</f>
        <v>2.2400000000000002</v>
      </c>
      <c r="G17" s="346">
        <f>SUM(G11:G16)</f>
        <v>4.5999999999999996</v>
      </c>
      <c r="H17" s="345">
        <f>SUM(H11:H16)</f>
        <v>19.63</v>
      </c>
      <c r="I17" s="345"/>
      <c r="J17" s="334"/>
    </row>
    <row r="18" spans="1:10" x14ac:dyDescent="0.25">
      <c r="C18" s="45"/>
      <c r="D18" s="45"/>
      <c r="E18" s="45"/>
      <c r="F18" s="45"/>
      <c r="G18" s="45"/>
      <c r="H18" s="45"/>
      <c r="I18" s="45"/>
      <c r="J18" s="45"/>
    </row>
    <row r="19" spans="1:10" x14ac:dyDescent="0.25">
      <c r="B19" s="3" t="s">
        <v>215</v>
      </c>
      <c r="E19" s="3" t="s">
        <v>216</v>
      </c>
    </row>
    <row r="20" spans="1:10" x14ac:dyDescent="0.25">
      <c r="B20" s="3" t="s">
        <v>215</v>
      </c>
      <c r="E20" s="3" t="s">
        <v>158</v>
      </c>
    </row>
    <row r="21" spans="1:10" x14ac:dyDescent="0.25">
      <c r="B21" s="3" t="s">
        <v>4</v>
      </c>
      <c r="E21" s="3" t="s">
        <v>122</v>
      </c>
    </row>
  </sheetData>
  <mergeCells count="10">
    <mergeCell ref="A10:J10"/>
    <mergeCell ref="A2:J3"/>
    <mergeCell ref="A5:J5"/>
    <mergeCell ref="A7:A8"/>
    <mergeCell ref="B7:B8"/>
    <mergeCell ref="C7:F7"/>
    <mergeCell ref="G7:G8"/>
    <mergeCell ref="H7:H8"/>
    <mergeCell ref="I7:I8"/>
    <mergeCell ref="J7:J8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  <headerFooter>
    <oddHeader>&amp;R&amp;P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13</vt:i4>
      </vt:variant>
      <vt:variant>
        <vt:lpstr>Diapazoni ar nosaukumiem</vt:lpstr>
      </vt:variant>
      <vt:variant>
        <vt:i4>21</vt:i4>
      </vt:variant>
    </vt:vector>
  </HeadingPairs>
  <TitlesOfParts>
    <vt:vector size="34" baseType="lpstr">
      <vt:lpstr>Piketāža</vt:lpstr>
      <vt:lpstr>Apaugums</vt:lpstr>
      <vt:lpstr>Rakšana</vt:lpstr>
      <vt:lpstr>Nojaukšana</vt:lpstr>
      <vt:lpstr>Izlīdzināšana</vt:lpstr>
      <vt:lpstr>Caurt. būvn. apaļā</vt:lpstr>
      <vt:lpstr>Kājnieku laipa</vt:lpstr>
      <vt:lpstr>Noteces teknes</vt:lpstr>
      <vt:lpstr>Labiekārtošana</vt:lpstr>
      <vt:lpstr>Drenu iztekas</vt:lpstr>
      <vt:lpstr>dazadidarbi</vt:lpstr>
      <vt:lpstr>specifikācija</vt:lpstr>
      <vt:lpstr>Darbu apjomi</vt:lpstr>
      <vt:lpstr>Apaugums!Drukas_apgabals</vt:lpstr>
      <vt:lpstr>'Caurt. būvn. apaļā'!Drukas_apgabals</vt:lpstr>
      <vt:lpstr>'Darbu apjomi'!Drukas_apgabals</vt:lpstr>
      <vt:lpstr>dazadidarbi!Drukas_apgabals</vt:lpstr>
      <vt:lpstr>'Drenu iztekas'!Drukas_apgabals</vt:lpstr>
      <vt:lpstr>Izlīdzināšana!Drukas_apgabals</vt:lpstr>
      <vt:lpstr>'Kājnieku laipa'!Drukas_apgabals</vt:lpstr>
      <vt:lpstr>Labiekārtošana!Drukas_apgabals</vt:lpstr>
      <vt:lpstr>Nojaukšana!Drukas_apgabals</vt:lpstr>
      <vt:lpstr>'Noteces teknes'!Drukas_apgabals</vt:lpstr>
      <vt:lpstr>Piketāža!Drukas_apgabals</vt:lpstr>
      <vt:lpstr>Rakšana!Drukas_apgabals</vt:lpstr>
      <vt:lpstr>specifikācija!Drukas_apgabals</vt:lpstr>
      <vt:lpstr>Apaugums!Drukāt_virsrakstus</vt:lpstr>
      <vt:lpstr>'Darbu apjomi'!Drukāt_virsrakstus</vt:lpstr>
      <vt:lpstr>Izlīdzināšana!Drukāt_virsrakstus</vt:lpstr>
      <vt:lpstr>Labiekārtošana!Drukāt_virsrakstus</vt:lpstr>
      <vt:lpstr>'Noteces teknes'!Drukāt_virsrakstus</vt:lpstr>
      <vt:lpstr>Piketāža!Drukāt_virsrakstus</vt:lpstr>
      <vt:lpstr>Rakšana!Drukāt_virsrakstus</vt:lpstr>
      <vt:lpstr>specifikācija!Drukāt_virsrakstus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2018-01-29T09:03:54Z</dcterms:modified>
</cp:coreProperties>
</file>