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8800" windowHeight="12585" activeTab="7"/>
  </bookViews>
  <sheets>
    <sheet name="Koptame" sheetId="1" r:id="rId1"/>
    <sheet name="Kopsavilkums" sheetId="2" r:id="rId2"/>
    <sheet name="T-1" sheetId="3" r:id="rId3"/>
    <sheet name="T-2" sheetId="4" r:id="rId4"/>
    <sheet name="T-3" sheetId="5" r:id="rId5"/>
    <sheet name="T-4" sheetId="6" r:id="rId6"/>
    <sheet name="T-5" sheetId="7" r:id="rId7"/>
    <sheet name="T-6" sheetId="8" r:id="rId8"/>
    <sheet name="Fotoatēli" sheetId="9" r:id="rId9"/>
  </sheets>
  <definedNames>
    <definedName name="_xlnm.Print_Area" localSheetId="2">'T-1'!$A$1:$P$376</definedName>
    <definedName name="_xlnm.Print_Area" localSheetId="4">'T-3'!$A$1:$Q$47</definedName>
    <definedName name="_xlnm.Print_Area" localSheetId="5">'T-4'!$A$1:$Q$32</definedName>
    <definedName name="_xlnm.Print_Area" localSheetId="6">'T-5'!$A$1:$P$35</definedName>
    <definedName name="_xlnm.Print_Area" localSheetId="7">'T-6'!$A$1:$P$67</definedName>
    <definedName name="_xlnm.Print_Titles" localSheetId="2">'T-1'!$11:$13</definedName>
    <definedName name="_xlnm.Print_Titles" localSheetId="3">'T-2'!$11:$13</definedName>
    <definedName name="_xlnm.Print_Titles" localSheetId="4">'T-3'!$11:$13</definedName>
    <definedName name="_xlnm.Print_Titles" localSheetId="7">'T-6'!$11:$13</definedName>
  </definedNames>
  <calcPr calcId="145621"/>
</workbook>
</file>

<file path=xl/calcChain.xml><?xml version="1.0" encoding="utf-8"?>
<calcChain xmlns="http://schemas.openxmlformats.org/spreadsheetml/2006/main">
  <c r="E40" i="8" l="1"/>
  <c r="E37" i="8"/>
  <c r="E35" i="8"/>
  <c r="E34" i="8"/>
  <c r="E32" i="8"/>
  <c r="E26" i="8"/>
  <c r="E25" i="8"/>
  <c r="E24" i="8"/>
  <c r="E23" i="8"/>
  <c r="E22" i="8"/>
  <c r="E18" i="8"/>
  <c r="E357" i="3" l="1"/>
  <c r="E313" i="3"/>
  <c r="E290" i="3"/>
  <c r="E269" i="3"/>
  <c r="E277" i="3" s="1"/>
  <c r="E268" i="3"/>
  <c r="E264" i="3"/>
  <c r="E265" i="3" s="1"/>
  <c r="E262" i="3"/>
  <c r="E258" i="3"/>
  <c r="E259" i="3" s="1"/>
  <c r="E256" i="3"/>
  <c r="E252" i="3"/>
  <c r="E253" i="3" s="1"/>
  <c r="E251" i="3"/>
  <c r="E250" i="3"/>
  <c r="E248" i="3"/>
  <c r="E244" i="3"/>
  <c r="E245" i="3" s="1"/>
  <c r="E235" i="3"/>
  <c r="E236" i="3" s="1"/>
  <c r="E233" i="3"/>
  <c r="E231" i="3"/>
  <c r="E227" i="3"/>
  <c r="E226" i="3"/>
  <c r="E224" i="3"/>
  <c r="E222" i="3"/>
  <c r="E221" i="3"/>
  <c r="E218" i="3"/>
  <c r="E219" i="3" s="1"/>
  <c r="E206" i="3"/>
  <c r="E204" i="3"/>
  <c r="E201" i="3"/>
  <c r="E190" i="3"/>
  <c r="E181" i="3"/>
  <c r="E175" i="3"/>
  <c r="E187" i="3" s="1"/>
  <c r="E188" i="3" s="1"/>
  <c r="E169" i="3"/>
  <c r="E170" i="3" s="1"/>
  <c r="E163" i="3"/>
  <c r="E164" i="3" s="1"/>
  <c r="E161" i="3"/>
  <c r="E153" i="3"/>
  <c r="E141" i="3"/>
  <c r="E143" i="3" s="1"/>
  <c r="E144" i="3" s="1"/>
  <c r="E140" i="3"/>
  <c r="E136" i="3"/>
  <c r="E128" i="3"/>
  <c r="E130" i="3" s="1"/>
  <c r="E131" i="3" s="1"/>
  <c r="E127" i="3"/>
  <c r="E121" i="3"/>
  <c r="E120" i="3"/>
  <c r="E115" i="3"/>
  <c r="E116" i="3" s="1"/>
  <c r="E113" i="3"/>
  <c r="E110" i="3"/>
  <c r="E109" i="3"/>
  <c r="E108" i="3"/>
  <c r="E107" i="3"/>
  <c r="E104" i="3"/>
  <c r="E101" i="3"/>
  <c r="E79" i="3"/>
  <c r="E80" i="3" s="1"/>
  <c r="E81" i="3" s="1"/>
  <c r="E82" i="3" s="1"/>
  <c r="E83" i="3" s="1"/>
  <c r="E72" i="3"/>
  <c r="E73" i="3" s="1"/>
  <c r="E74" i="3" s="1"/>
  <c r="E75" i="3" s="1"/>
  <c r="E76" i="3" s="1"/>
  <c r="E67" i="3"/>
  <c r="E66" i="3"/>
  <c r="E65" i="3"/>
  <c r="E63" i="3"/>
  <c r="E59" i="3"/>
  <c r="E58" i="3"/>
  <c r="E55" i="3"/>
  <c r="E49" i="3"/>
  <c r="E50" i="3" s="1"/>
  <c r="E47" i="3"/>
  <c r="E48" i="3" s="1"/>
  <c r="E44" i="3"/>
  <c r="E45" i="3" s="1"/>
  <c r="E42" i="3"/>
  <c r="E41" i="3"/>
  <c r="E37" i="3"/>
  <c r="E39" i="3" s="1"/>
  <c r="E33" i="3"/>
  <c r="E35" i="3" s="1"/>
  <c r="E25" i="3"/>
  <c r="E24" i="3"/>
  <c r="E21" i="3"/>
  <c r="E20" i="3"/>
  <c r="E19" i="3"/>
  <c r="E17" i="3"/>
  <c r="E16" i="3"/>
  <c r="E38" i="3" l="1"/>
  <c r="E142" i="3"/>
  <c r="E260" i="3"/>
  <c r="E278" i="3"/>
  <c r="E279" i="3" s="1"/>
  <c r="E129" i="3"/>
  <c r="E185" i="3"/>
  <c r="E186" i="3" s="1"/>
  <c r="E34" i="3"/>
  <c r="E254" i="3"/>
  <c r="E51" i="3"/>
  <c r="E172" i="3"/>
  <c r="E237" i="3"/>
  <c r="E266" i="3"/>
  <c r="E43" i="3"/>
  <c r="E166" i="3"/>
  <c r="E167" i="3" s="1"/>
  <c r="E46" i="3"/>
  <c r="E117" i="3"/>
  <c r="E133" i="3"/>
  <c r="E134" i="3" s="1"/>
  <c r="E146" i="3"/>
  <c r="E165" i="3"/>
  <c r="E280" i="3" l="1"/>
  <c r="E174" i="3"/>
  <c r="E173" i="3"/>
  <c r="E147" i="3"/>
  <c r="E148" i="3"/>
  <c r="E149" i="3" s="1"/>
</calcChain>
</file>

<file path=xl/sharedStrings.xml><?xml version="1.0" encoding="utf-8"?>
<sst xmlns="http://schemas.openxmlformats.org/spreadsheetml/2006/main" count="1310" uniqueCount="578">
  <si>
    <t>1.pielikums</t>
  </si>
  <si>
    <t>APSTIPRINU</t>
  </si>
  <si>
    <t>__________________________</t>
  </si>
  <si>
    <t>(pasūtītāja paraksts un tā atšifrējums)</t>
  </si>
  <si>
    <t>Z.v.</t>
  </si>
  <si>
    <t>Būvniecības koptāme</t>
  </si>
  <si>
    <t>Objekta nosaukums:</t>
  </si>
  <si>
    <t>Būves nosaukums:</t>
  </si>
  <si>
    <t>Objekta adrese:</t>
  </si>
  <si>
    <t>Pasūtījuma Nr/ 
Iepirkuma ID Nr:</t>
  </si>
  <si>
    <t>Nr. p.k.</t>
  </si>
  <si>
    <t>Objekta nosaukums</t>
  </si>
  <si>
    <t>Objekta izmaksas
(euro)</t>
  </si>
  <si>
    <t xml:space="preserve">Kopā </t>
  </si>
  <si>
    <t>PVN (21%)</t>
  </si>
  <si>
    <t>Sastādīja:</t>
  </si>
  <si>
    <t>(Paraksts, atšifrējums)</t>
  </si>
  <si>
    <t>Sertifikāta Nr: _____________________</t>
  </si>
  <si>
    <t>Stāmerienas pils jumta un fasādes atjaunošana un restaurācija</t>
  </si>
  <si>
    <t>Stāmerienas pils, Vecstāmeriena, Stāmerienas pagasts, Gulbenes novads</t>
  </si>
  <si>
    <t>Stāmerienas pils</t>
  </si>
  <si>
    <t>Kopsavilkuma aprēķins</t>
  </si>
  <si>
    <t>Vispārceltnieciskajiem darbiem un specdarbiem</t>
  </si>
  <si>
    <t>(Darba veids vai konstruktīvā elementa nosaukums)</t>
  </si>
  <si>
    <t>Pasūtījuma Nr/ Iepirkuma ID Nr:</t>
  </si>
  <si>
    <t>Par kopējo summu (euro)_______________</t>
  </si>
  <si>
    <t>Kopējā darbietilpība (c/h)_______________</t>
  </si>
  <si>
    <t>Nr.</t>
  </si>
  <si>
    <t xml:space="preserve">Darba veids vai konstruktīvā elementa nosaukums </t>
  </si>
  <si>
    <t>Tāmes izmaksas</t>
  </si>
  <si>
    <t>Tai skaitā</t>
  </si>
  <si>
    <t>Darb-ietilpība
(c/h)</t>
  </si>
  <si>
    <t>Darba alga</t>
  </si>
  <si>
    <t>Materiāli</t>
  </si>
  <si>
    <t>Mehānismi</t>
  </si>
  <si>
    <t>Euro</t>
  </si>
  <si>
    <t>1.</t>
  </si>
  <si>
    <t>2.</t>
  </si>
  <si>
    <t>3.</t>
  </si>
  <si>
    <t>4.</t>
  </si>
  <si>
    <t>5.</t>
  </si>
  <si>
    <t>6.</t>
  </si>
  <si>
    <t>Kopā</t>
  </si>
  <si>
    <t>Virsizdevumi  __ %</t>
  </si>
  <si>
    <t>t. sk. darba aizsardzība</t>
  </si>
  <si>
    <t>Peļņa   __ %</t>
  </si>
  <si>
    <t xml:space="preserve">Pavisam kopā </t>
  </si>
  <si>
    <t>Pārbaudīja:</t>
  </si>
  <si>
    <t>Vispārceltnieciskie darbi</t>
  </si>
  <si>
    <t>Elektromontāžas darbi</t>
  </si>
  <si>
    <t>Lietus ūdens kanalizācijas tīklu montāža</t>
  </si>
  <si>
    <t>Videonovērošanas  sistēmas montāža</t>
  </si>
  <si>
    <t>Labiekārtošanas darbi</t>
  </si>
  <si>
    <t>1</t>
  </si>
  <si>
    <t>2</t>
  </si>
  <si>
    <t>3</t>
  </si>
  <si>
    <t>4</t>
  </si>
  <si>
    <t>5</t>
  </si>
  <si>
    <t>6</t>
  </si>
  <si>
    <t xml:space="preserve">Pasūtījuma Nr. </t>
  </si>
  <si>
    <t>N.p.k.</t>
  </si>
  <si>
    <t>Kods</t>
  </si>
  <si>
    <t>Darba nosaukums</t>
  </si>
  <si>
    <t>Mērv.</t>
  </si>
  <si>
    <t>Daudz.</t>
  </si>
  <si>
    <t>laika norma (c/h)</t>
  </si>
  <si>
    <t>darba samaksas likme (euro)</t>
  </si>
  <si>
    <t>Vienības izmaksas</t>
  </si>
  <si>
    <t>Kopā par visu apjomu</t>
  </si>
  <si>
    <t>Darba alga (euro)</t>
  </si>
  <si>
    <t>Materiāli (euro)</t>
  </si>
  <si>
    <t>Mehānismi (euro)</t>
  </si>
  <si>
    <t>Kopā (euro)</t>
  </si>
  <si>
    <t>darbietilpība (c/h)</t>
  </si>
  <si>
    <t>Summa (euro)</t>
  </si>
  <si>
    <t>Lokālā tāme Nr. 1</t>
  </si>
  <si>
    <t>Demontāžas darbi</t>
  </si>
  <si>
    <t>m3</t>
  </si>
  <si>
    <t>gab.</t>
  </si>
  <si>
    <t>m2</t>
  </si>
  <si>
    <t>Lielā torņa tērauda siju - dz/b pārseguma konstrukciju atsegšana līdz betonētai virsmai. Uzkrāto materiālu, gružu izvākšana.
Nederīgā materiāla utilizācija.</t>
  </si>
  <si>
    <t>Lielā torņa pēdējā stāva pārseguma konstrukciju pilnīga atsegšana. Pārseguma pildījuma izņemšana, gružu izvākšana, melno griestu un griestu apšuvuma demontāža utml. 
Nederīgā materiāla utilizācija.</t>
  </si>
  <si>
    <t>m</t>
  </si>
  <si>
    <t>Ar skārdu segta balkona konstrukciju atsegšana - seguma, zemseguma demontāža līdz esošo velvju aizbērumam. 
Nederīgā materiāla utilizācija.</t>
  </si>
  <si>
    <t>Bēniņu un pēdējā stāva griestos stiprināto vājstrāvu tīklu demontāža, utilizācija.</t>
  </si>
  <si>
    <t>kompl.</t>
  </si>
  <si>
    <t>Bēniņu un pēdējā stāva griestos stiprināto elektrotīklu tīklu demontāža, utilizācija.</t>
  </si>
  <si>
    <t>Galveno konstrukciju restaurācija</t>
  </si>
  <si>
    <t>Dziļi erodējušu mūra daļu pārmūrēšana, vājinājumu aizmūrēšana.
Dzegas daļa, siju balstījuma vietas, mūra sienas, pārsedzes, pamati.</t>
  </si>
  <si>
    <t>Labas kvalitātes atgūti māla pilnķieģeļi, laukakmeņi</t>
  </si>
  <si>
    <t>Jauktā java M5</t>
  </si>
  <si>
    <t>Bēniņos esošo mūra sienu t. sk.skursteņu daļu apmesto virsmu atjaunošana.
Plaisu aizdare ar remontjavu, nestabilā apmetuma nostiprināšana, kur nepieciešams jauna apmetuma izveidošana.</t>
  </si>
  <si>
    <t>Dziļumgrunts</t>
  </si>
  <si>
    <t>kg</t>
  </si>
  <si>
    <t>Apmetuma java, remontjava</t>
  </si>
  <si>
    <t>Skursteņu atjaunošana -  pārmūrēšana.</t>
  </si>
  <si>
    <t>Sarkanie dūmvadu ķieģeļi 250x120x65mm</t>
  </si>
  <si>
    <t>Jauktā java M10</t>
  </si>
  <si>
    <t>Vertikālā pamatu hidroizolācijas montāža ~ 1,0...2,1m dziļumam. Pozīcijā ietvert atsegtās pamata virsmas izlīdzināšanau ar javu.</t>
  </si>
  <si>
    <t>Ciļņota ģeomembrāna, Fondaline, Detla-MS vai analogs</t>
  </si>
  <si>
    <t>Jauktā java</t>
  </si>
  <si>
    <t>Vertikālās pamatu hidroizolācijas nosedzošais oļu bērums</t>
  </si>
  <si>
    <t>akmens oļi fr. 16...32mm</t>
  </si>
  <si>
    <t>Esošo pamatu konservēšana un apbēršana ar minerālgrunti ~1,0m biezumā.</t>
  </si>
  <si>
    <t>Laukakmeņi</t>
  </si>
  <si>
    <t>Skalota grants</t>
  </si>
  <si>
    <t>Metāla konstrukcijas</t>
  </si>
  <si>
    <t>Montāžas palīgmateriāli</t>
  </si>
  <si>
    <t>Stiegrojums B500B</t>
  </si>
  <si>
    <t>Betons C30/37, XC4</t>
  </si>
  <si>
    <t>Veidņi</t>
  </si>
  <si>
    <t>Koka apdares restaurācija</t>
  </si>
  <si>
    <t>Balkona dz/b plātnes izbūve</t>
  </si>
  <si>
    <t>Terases (Nr. 3037) pamatnes izbūve virs velvētiem pārsegumiem.</t>
  </si>
  <si>
    <t>Velvju mūra virsmu atjaunošana - plaisu aizdare, velvju virsmu izsmērēšana ar kaļķu javu.</t>
  </si>
  <si>
    <t>Terases (Nr. 3001) pamatnes izbūve virs dz/b plātnes</t>
  </si>
  <si>
    <t>Jumta konstrukciju protezēšana, potēšana, atsevišķu posmu nomaiņa.</t>
  </si>
  <si>
    <t>Esošo jumta un pārseguma būvelementu apstrāde ar bezkrāsas antiseptiķi pret trupi un koksngraužiem.</t>
  </si>
  <si>
    <t>Konstrukciju šķērsojuma vietās skursteņu siltināšana ar ugunsdrošu akmens vati, b=50mm. 
Akmens vate ar kušanas temperatūru ne mazāku par 1000 grādiem pēc C.</t>
  </si>
  <si>
    <t>Pārsegumu atjaunošana</t>
  </si>
  <si>
    <t>Lielā torņa tērauda siju - dz/b pārseguma konstrukciju atjaunošana.
Atvērumu aizbetonēšana (betons C20/25), tērauda detaļu attīrīšana, apstrāde pret koroziju.</t>
  </si>
  <si>
    <t xml:space="preserve">Esošo pārseguma konstrukciju atjaunošana.
Pārseguma siju attīrīšana no bojājumiem, pastiprināšana protezēšana, kur nepieciešams pilnīga nesošā elementa nomaiņa. Esošo mezglu pastiprināšana, stiprinājuma elementu atjaunošana. </t>
  </si>
  <si>
    <t>Pārseguma konstrukciju protezēšana, potēšana, atsevišķu posmu nomaiņa.</t>
  </si>
  <si>
    <t>"Melno" griestu dēļu izbūve</t>
  </si>
  <si>
    <t>Latas 50x50mm</t>
  </si>
  <si>
    <t>Dēļi b=25mm</t>
  </si>
  <si>
    <t>Jauni dēļi b=25mm</t>
  </si>
  <si>
    <t>l</t>
  </si>
  <si>
    <t>AR daļa</t>
  </si>
  <si>
    <t>Pārsegums AR-1</t>
  </si>
  <si>
    <t>Pārsegums virs koka konstrukcijām</t>
  </si>
  <si>
    <t>Tvaika izolācijas ieklāšana</t>
  </si>
  <si>
    <t xml:space="preserve"> sd  = 5 m, t.sk blīvlentas u.c palīgmateriāli</t>
  </si>
  <si>
    <t>Siltumizolācijas ieklāšana</t>
  </si>
  <si>
    <t>Kokmateriāli 100x50 mm, klase C24</t>
  </si>
  <si>
    <t>kompl</t>
  </si>
  <si>
    <t>Pretvēja izolācijas ieklāšana</t>
  </si>
  <si>
    <t>Pretvēja izolācija; sd = 0,01m</t>
  </si>
  <si>
    <t>Dēļi b=40mm</t>
  </si>
  <si>
    <t>Pārsegums virs betona konstrukcijām</t>
  </si>
  <si>
    <t>sd=5m, t.sk. blīvlentas u.c. palīgmateriāli</t>
  </si>
  <si>
    <t>Tvaika izolācija (sd=5m)</t>
  </si>
  <si>
    <t>Dažādi darbi</t>
  </si>
  <si>
    <t>t.m.</t>
  </si>
  <si>
    <t>Kokmateriāli 100x50 mm (lāgas); dēļu klāja biez. 40 mm, klase C24</t>
  </si>
  <si>
    <t>Remonta materiāli</t>
  </si>
  <si>
    <t>Jumts AR-2</t>
  </si>
  <si>
    <t>Difūzijas membrānas ieklāšana</t>
  </si>
  <si>
    <t>Garenlatas 50x35mm</t>
  </si>
  <si>
    <t>Difūzijas membrāna sd=0.03m</t>
  </si>
  <si>
    <t>Skārda jumta seguma ieklāšana</t>
  </si>
  <si>
    <t>Kokmateriāli, klase C24</t>
  </si>
  <si>
    <t>Cinkota skārda satekņu montāža</t>
  </si>
  <si>
    <t>Cinkotas tekņu sistēma (~500mm platas dzegas apmale un lāsenis)</t>
  </si>
  <si>
    <t>Noteku un piltuvju montāža</t>
  </si>
  <si>
    <t>Cinkotas notekas ar veidgabaliem</t>
  </si>
  <si>
    <t>Piltuves</t>
  </si>
  <si>
    <t>Cinkots skārds b=0,7mm; platums vid. 0,5 m</t>
  </si>
  <si>
    <t>Koka dzegu atjaunošana</t>
  </si>
  <si>
    <t>Koka dzegas</t>
  </si>
  <si>
    <t>SP-1</t>
  </si>
  <si>
    <t>SP-2</t>
  </si>
  <si>
    <t>SP-3 (apaļajam tornim)</t>
  </si>
  <si>
    <t>SP-4 (lielajam tornim, ietverot vējrādi)</t>
  </si>
  <si>
    <t>SP-5 (virs galvenās ieejas jumtiņa ; izgtavojams no jauna sausā betona tehnoloģijā)</t>
  </si>
  <si>
    <t>Trūkstošo jumta nožogojuma (kniedētas metāla konstrukcijas) posmu izgatavošana no jauna, precīzi atdarinot oriģinālo izstrādājumu</t>
  </si>
  <si>
    <t>Tērauda kāpšļu uzstādīšana skursteņu apkalpošanai.
Pilnstienis dn 25mm, l=1.2m, kāpšļa platums 400mm.</t>
  </si>
  <si>
    <t>Skursteņu skārda jumtiņu montāža</t>
  </si>
  <si>
    <t>Skursteņu skārda jumtiņi ar izgatavošanu</t>
  </si>
  <si>
    <t>Jumta lūkas</t>
  </si>
  <si>
    <t>Pieslēguma materiāli</t>
  </si>
  <si>
    <t>Kokmateriāli karkasam 100x50 mm, klase C24</t>
  </si>
  <si>
    <t>Fasādes AR-3  -  AR-8</t>
  </si>
  <si>
    <t>Kaļķa java</t>
  </si>
  <si>
    <t>Virsmas sagatavošana, krāsošana</t>
  </si>
  <si>
    <t>Grunts</t>
  </si>
  <si>
    <t>Kaļķa krāsa tonēta</t>
  </si>
  <si>
    <t>Logu ailu ''slēgakmeņu'' dekorējošo izcilņu (sieviešu maskas) restaurācija</t>
  </si>
  <si>
    <t>Gludi apmesto ''slēgakmeņu'' restaurācija</t>
  </si>
  <si>
    <t>Logu ailu ''slēgakmeņu'' dekorējošo izcilņu (lauvu maskas) restaurācija</t>
  </si>
  <si>
    <t>'Slēgakmeņa'' zudušās apdares atjaunošana</t>
  </si>
  <si>
    <t>'Slēgakmeņa'' fakturētā apmetuma apdares atjaunošana</t>
  </si>
  <si>
    <t>Logu ailu ''slēgakmeņu'' dekorējošo izcilņu (ar augu motīvu) restaurācija</t>
  </si>
  <si>
    <t>Izteiktu reljefa daļu izveide</t>
  </si>
  <si>
    <t>Dekoratīvai apmetums</t>
  </si>
  <si>
    <t>Kaļķa krāsa balta</t>
  </si>
  <si>
    <t>Lineļļas krāsa</t>
  </si>
  <si>
    <t>Dzegu restaurācija, kur nepieciešams, izveide tips (A-G) ar kaļķa apmetumā - VILKUMS</t>
  </si>
  <si>
    <t>Tips A 100 x 100 mm</t>
  </si>
  <si>
    <t>Tips B 420 x 450 mm</t>
  </si>
  <si>
    <t>Tips C 420 x 720 mm</t>
  </si>
  <si>
    <t>Tips D 350 x 970 mm</t>
  </si>
  <si>
    <t>Tips E 400 x 300 mm</t>
  </si>
  <si>
    <t>Tips F 400 x 300 mm</t>
  </si>
  <si>
    <t>Tips G 300 x 250 mm</t>
  </si>
  <si>
    <t>Kapiteļu restaurācija</t>
  </si>
  <si>
    <t>Kolonnu apdare</t>
  </si>
  <si>
    <t>Koka ribu izgatavošana</t>
  </si>
  <si>
    <t>Koka ribas</t>
  </si>
  <si>
    <t>Balkona margu (virs atjaunojamās verandas) rekonstrukcija; (skatīt lapu AR-11)</t>
  </si>
  <si>
    <t>Balkona margu (virs galvenās ieejas) restaurācija</t>
  </si>
  <si>
    <t>Koka dzegas tips A restaurācija (platums 550 mm x 580mm (h)</t>
  </si>
  <si>
    <t>Koka dzegas tips B restaurācija (platums 450 mm x 400mm (h)</t>
  </si>
  <si>
    <t>Koka dzegas tips C restaurācija (platums 300 mm x 200mm (h)</t>
  </si>
  <si>
    <t>Koka dzegas tips D restaurācija (pergolai) 250 mm x 435 mm (h)</t>
  </si>
  <si>
    <t>Koka dzegas tips E restaurācija (balkonam virs verandas); platums 400mm x 740 mm (h)</t>
  </si>
  <si>
    <t>Starpdzegu apmaļu, logu skārda palodžu montāža</t>
  </si>
  <si>
    <t>Sastatņu montāža, demontāža, īre (sastatņu viena līmeņa horizontālā projekcija; sastatņu plat. 1,09m)</t>
  </si>
  <si>
    <t>Durvis</t>
  </si>
  <si>
    <t>Durvju D001 dubultās montāža</t>
  </si>
  <si>
    <t>Durvis D001 1460x2100 ar furnitūru</t>
  </si>
  <si>
    <t>Durvju D201 dubultās montāža</t>
  </si>
  <si>
    <t>Durvis D201 1508x2506 ar furnitūru</t>
  </si>
  <si>
    <t>Durvju D202 dubultās montāža</t>
  </si>
  <si>
    <t>Durvis D202 860x2130 ar furnitūru</t>
  </si>
  <si>
    <t>Durvju aiļu apdare</t>
  </si>
  <si>
    <t>Logu restaurācija</t>
  </si>
  <si>
    <t>Logs L01</t>
  </si>
  <si>
    <t>gab</t>
  </si>
  <si>
    <t>Logs L01a</t>
  </si>
  <si>
    <t>Logs L02</t>
  </si>
  <si>
    <t>Logs L02a</t>
  </si>
  <si>
    <t>Logs L03</t>
  </si>
  <si>
    <t>Logs L04</t>
  </si>
  <si>
    <t>Logs L05</t>
  </si>
  <si>
    <t>Logs L05a</t>
  </si>
  <si>
    <t>Logs L06</t>
  </si>
  <si>
    <t>Logs L07</t>
  </si>
  <si>
    <t>Logs L08</t>
  </si>
  <si>
    <t>Logs L09</t>
  </si>
  <si>
    <t>Logs L09a</t>
  </si>
  <si>
    <t>Logs L10</t>
  </si>
  <si>
    <t>Logs L11</t>
  </si>
  <si>
    <t>Logs L12</t>
  </si>
  <si>
    <t>Logs L13</t>
  </si>
  <si>
    <t>Logs L14</t>
  </si>
  <si>
    <t>Logs L15</t>
  </si>
  <si>
    <t>Logs L16</t>
  </si>
  <si>
    <t>Logs L17</t>
  </si>
  <si>
    <t>Logs L18</t>
  </si>
  <si>
    <t>Logs L19</t>
  </si>
  <si>
    <t>Logs L19a</t>
  </si>
  <si>
    <t>Logs L20</t>
  </si>
  <si>
    <t>Logs L21</t>
  </si>
  <si>
    <t>Logs L22</t>
  </si>
  <si>
    <t>Logs L23</t>
  </si>
  <si>
    <t>Logs L24</t>
  </si>
  <si>
    <t>Logs L25</t>
  </si>
  <si>
    <t>Logs L26</t>
  </si>
  <si>
    <t>Logs L27</t>
  </si>
  <si>
    <t>Logs L28</t>
  </si>
  <si>
    <t>Logs L29</t>
  </si>
  <si>
    <t>Logs L30</t>
  </si>
  <si>
    <t>Logs L31</t>
  </si>
  <si>
    <t>Logs L32</t>
  </si>
  <si>
    <t>Logs L33</t>
  </si>
  <si>
    <t>Logs L34</t>
  </si>
  <si>
    <t>Logs L35</t>
  </si>
  <si>
    <t>Logs L36</t>
  </si>
  <si>
    <t>Logaiļu apdare</t>
  </si>
  <si>
    <t>Pamatu atrakšana un aizbēršana pēc hidroizolācijas iebūves</t>
  </si>
  <si>
    <t>Metāla konstrukciju montāža, ietverot apstrādi pret koroziju</t>
  </si>
  <si>
    <t>Dakstiņu virsmas sagatavošana pārklāšanai ar 'glazūru'- krāsošanai</t>
  </si>
  <si>
    <t>Krāsa glazējoša, tonēta</t>
  </si>
  <si>
    <t xml:space="preserve">Stikla konstrukciju jumta seguma ieklāšana un stiklojuma iebūve-esošā stiklojuma aizstāšana ar stikla paketi pārseguma līmenī - virsgaismas kopīgās siltumpretestības  paaugstināšana līdz 1,1 W/m2K </t>
  </si>
  <si>
    <t>Stikla konstrukcijas jumta segums alumīnija rāmī; ārējais stikls- bezkrāsas laminēts stikls ar drošuma klasi ne sliktāku par 2(B)2 (EN12600)</t>
  </si>
  <si>
    <t>stikla pakete pārseguma līmenī; drošuma klase 1(C) (EN12600)</t>
  </si>
  <si>
    <t>Centrālā torņa jumta loga izbūves; (logam L-35, 2 gab.; L-36, 1 gab.)</t>
  </si>
  <si>
    <t>Fasāžu tīrīšana, mazgāšana ar augstspiediena strūklu.</t>
  </si>
  <si>
    <t>Cokola apmestās daļas atjaunošana. 
Plaisu aizdare ar remontjavu, nestabilā apmetuma nostiprināšana, kur nepieciešams jauna kaļķu javas apmetuma izveidošana, segtu tērauda detaļu atjaunošana -attīrīšana, apstrāde pret koroziju, neatgriezeniski bojāti tērauda elementi jāaizstāj ar jauniem analogiem elementiem.</t>
  </si>
  <si>
    <t>Palīgmateriāli</t>
  </si>
  <si>
    <t>koml.</t>
  </si>
  <si>
    <t>Fasāžu apmetuma atjaunošana. 
Plaisu aizdare ar remontjavu, nestabilā apmetuma nostiprināšana, kur nepieciešams jauna kaļķu javas apmetuma izveidošana, segtu tērauda detaļu atjaunošana -attīrīšana, apstrāde pret koroziju, neatgriezeniski bojāti tērauda elementi jāaizstāj ar jauniem analogiem elementiem.</t>
  </si>
  <si>
    <t>Fasāžu rustu atjaunošana. 
Plaisu aizdare ar remontjavu, nestabilā apmetuma nostiprināšana, kur nepieciešams jauna rustu un apmetumu izveidošana kaļķu javā, segtu tērauda detaļu atjaunošana -attīrīšana, apstrāde pret koroziju, neatgriezeniski bojāti tērauda elementi jāaizstāj ar jauniem analogiem elementiem.</t>
  </si>
  <si>
    <t>Logaiļu apmaļu atjaunošana. 
Plaisu aizdare ar remontjavu, nestabilā apmetuma nostiprināšana, kur nepieciešams jauna kaļķu javas apmetuma izveidošana, segtu tērauda detaļu atjaunošana -attīrīšana, apstrāde pret koroziju, neatgriezeniski bojāti tērauda elementi jāaizstāj ar jauniem analogiem elementiem.</t>
  </si>
  <si>
    <t xml:space="preserve">Palīgmateriāli (korozijas noņēmējs, tērauda elementi, grunts krāsa) </t>
  </si>
  <si>
    <t xml:space="preserve">'Mazās'' jumta izbūves dienvidu apjoma A un R fasādē apdares (dažādu faktūru apmetumi, vilkumi) atjaunošana </t>
  </si>
  <si>
    <t>'Lielās'' jumta izbūves dienvidu fasādē apdares (dažādu faktūru apmetumi, vilkumi) atjaunošana</t>
  </si>
  <si>
    <t>Zobinājuma restaurācija (vidus apjomam) - dažādu faktūru apmetums</t>
  </si>
  <si>
    <t>Lokālā tāme Nr. 2</t>
  </si>
  <si>
    <r>
      <t xml:space="preserve">Tāme sastādīta 2017. gada tirgus cenās, pamatojoties uz BP daļas rasējumiem.    Tāmes izmaksas ____________ </t>
    </r>
    <r>
      <rPr>
        <i/>
        <sz val="10"/>
        <rFont val="Arial Narrow"/>
        <family val="2"/>
        <charset val="186"/>
      </rPr>
      <t>euro</t>
    </r>
  </si>
  <si>
    <t>Bēniņu stāvā esošo starpsienu demontāža t.sk. Lielā torņa pēdējā stāva telpas starpsienu demontāža.
Nederīgā materiāla utilizācija.</t>
  </si>
  <si>
    <t>Esošās elektro sadales</t>
  </si>
  <si>
    <t>Sadalnes shēmojums</t>
  </si>
  <si>
    <t>K-ts</t>
  </si>
  <si>
    <t>Automātslēdzis 240V 1p</t>
  </si>
  <si>
    <t>B10A</t>
  </si>
  <si>
    <t>Automātslēdzis 400V 3p</t>
  </si>
  <si>
    <t>C16</t>
  </si>
  <si>
    <t>Digitālais laika relejs 7 diennaktis, 24 h</t>
  </si>
  <si>
    <t>16A, 240V</t>
  </si>
  <si>
    <t>Sadale ES-B</t>
  </si>
  <si>
    <t>Sadalne sienā 36mod., 500x300x110mm balta ar durvīm IP30 FW</t>
  </si>
  <si>
    <t xml:space="preserve">Trīsfāzu slēdzis </t>
  </si>
  <si>
    <t>16A</t>
  </si>
  <si>
    <t xml:space="preserve">Vienfāzu slēdzis </t>
  </si>
  <si>
    <t>10A</t>
  </si>
  <si>
    <t xml:space="preserve">Vienfāzu aizsardzības automāts </t>
  </si>
  <si>
    <t>B6A</t>
  </si>
  <si>
    <t>Apgaismojuma tīkls</t>
  </si>
  <si>
    <t>Zemapmetuma savienojuma kārba mūra sienai</t>
  </si>
  <si>
    <t>Virsapmetuma savienojuma kārba 100x100 mm</t>
  </si>
  <si>
    <t>IP44</t>
  </si>
  <si>
    <t>Gaismekļi</t>
  </si>
  <si>
    <t>Gaismekļi pie griestiem, bēniņos</t>
  </si>
  <si>
    <t>Gaismekļi pie sienas, bēniņos</t>
  </si>
  <si>
    <t>Gaismekļi pie griestiem, torņos</t>
  </si>
  <si>
    <t>Virzītas gaismas prožektors fasādes izgaismošanai</t>
  </si>
  <si>
    <t>Gaismekļi pie ieejām ēkā</t>
  </si>
  <si>
    <t>Laternas ar 3,5 m garu cinkotu parka stabu un staba pamatu</t>
  </si>
  <si>
    <t>Kabeļi</t>
  </si>
  <si>
    <t>Kabelis ar vara dzīslām</t>
  </si>
  <si>
    <t>NYY-J 4x4</t>
  </si>
  <si>
    <t>NYY-J3x2.5</t>
  </si>
  <si>
    <t>NYM-3x1.5</t>
  </si>
  <si>
    <t>Kabeļu aizsargcaurule gofrēta 450Nm</t>
  </si>
  <si>
    <t>Dalītā aizsargcaurule D=110 750 N</t>
  </si>
  <si>
    <t>Kabeļa gala apdare 5-zaru</t>
  </si>
  <si>
    <t>Zibens aizsardzība</t>
  </si>
  <si>
    <t>Zemējuma elektrods d=16 mm, h=1,5 m</t>
  </si>
  <si>
    <t>Elektroda spice iedzīšanai d=16 mm</t>
  </si>
  <si>
    <t>Savienojuma elements elektrods/plakandzelzs</t>
  </si>
  <si>
    <t>Savienojuma elements plakandzelzs/plakandzelzs</t>
  </si>
  <si>
    <t>Savienojuma elements stieple/plakandzelzs</t>
  </si>
  <si>
    <t>Alumīnija stieple d=8mm</t>
  </si>
  <si>
    <t>Pretkorozijas lenta 10 m</t>
  </si>
  <si>
    <t>Cinkota apaļdzelzs Fe/Zn d=10mm</t>
  </si>
  <si>
    <t>Kausējamā PVC caurule ar līmi uz d=10mm stieples</t>
  </si>
  <si>
    <t xml:space="preserve">Sienas stiprinājumi stieplei </t>
  </si>
  <si>
    <t>8-10mm</t>
  </si>
  <si>
    <t>Jumta stiprinājumi stieplei uz metala virsmas</t>
  </si>
  <si>
    <t>Jumta stiprinājumi stieplei uz dakstiņu virsmas</t>
  </si>
  <si>
    <t>Savienojumi stieplei</t>
  </si>
  <si>
    <t>Savienojumi ar notekreni</t>
  </si>
  <si>
    <t>PDC 4.3</t>
  </si>
  <si>
    <t>Citi palīgmateriāli</t>
  </si>
  <si>
    <t>Izpildāmie darbi</t>
  </si>
  <si>
    <t>Caurumu urbšana mūra sienā d=20-30mm</t>
  </si>
  <si>
    <t>Tranšejas rakšana / aizbēršana kabeļiem</t>
  </si>
  <si>
    <t>Tranšejas rakšana / aizbēršana horizontālajam zemējumam</t>
  </si>
  <si>
    <t>Kabeļu guldīšana tranšejās aizsargcaurulē D75</t>
  </si>
  <si>
    <t>Zibensaizsardzības kontūra montāža</t>
  </si>
  <si>
    <t>Kabeļu signāllenta ieklāšana tranšejā</t>
  </si>
  <si>
    <t>Laternas montāža uz pamatnes</t>
  </si>
  <si>
    <t>Kabeļu ievada hermetizācija.</t>
  </si>
  <si>
    <t>Mērījumi, izpildokumentācija</t>
  </si>
  <si>
    <t>Cinkots plakandzelzs FeZn 30x3.5mm</t>
  </si>
  <si>
    <t>400/200</t>
  </si>
  <si>
    <t>400/200/200</t>
  </si>
  <si>
    <t>Trejgabals</t>
  </si>
  <si>
    <t>200/160</t>
  </si>
  <si>
    <t>Tranšejas rakšana</t>
  </si>
  <si>
    <t>m³</t>
  </si>
  <si>
    <t>Blietēta smilts pamatne</t>
  </si>
  <si>
    <t>Apbērums ap cauruli</t>
  </si>
  <si>
    <t>Tranšejas aizbēršana</t>
  </si>
  <si>
    <t>vieta</t>
  </si>
  <si>
    <t>Sadzīves kanalizācija</t>
  </si>
  <si>
    <t>Esošās lietus kanalizācijas sistēmas pārbaude, ietverot esošo koka konstrukcijā izveidoto satrupējušo un zemē 'ieaugušo' aku vāku atvēršanu un sistēmas pārbaudi ar ūdens strūklu ; atverami 10 aku vāki; Cenā ietvert aku pagaidu nosegšanu līdz būvprojekta labiekārtojuma tāmē paredzētajai atjaunošanai gadījumā, ja esošie vāki atkārtoti nav lietojami.</t>
  </si>
  <si>
    <t>Izlaides ierīkošana grāvī, izlaides malas nostiprinot ar laukakmeņu krāvumu, bet caurules galu atbilstošā slīpumā piezāģējot.</t>
  </si>
  <si>
    <t>Marka, tips</t>
  </si>
  <si>
    <r>
      <t xml:space="preserve">Tāme sastādīta 2017. gada tirgus cenās, pamatojoties uz BP LKT daļas rasējumiem.    Tāmes izmaksas ____________ </t>
    </r>
    <r>
      <rPr>
        <i/>
        <sz val="10"/>
        <rFont val="Arial Narrow"/>
        <family val="2"/>
        <charset val="186"/>
      </rPr>
      <t>euro</t>
    </r>
  </si>
  <si>
    <t>Lokālā tāme Nr. 3</t>
  </si>
  <si>
    <t>Lietus ūdens kanalizācijas tīklu montāžas darbi</t>
  </si>
  <si>
    <r>
      <t xml:space="preserve">Tāme sastādīta 2017. gada tirgus cenās, pamatojoties uz  BP EL, ELT daļas rasējumiem.    Tāmes izmaksas ____________ </t>
    </r>
    <r>
      <rPr>
        <i/>
        <sz val="10"/>
        <rFont val="Arial Narrow"/>
        <family val="2"/>
        <charset val="186"/>
      </rPr>
      <t>euro</t>
    </r>
  </si>
  <si>
    <t>Lokālā tāme Nr. 4</t>
  </si>
  <si>
    <r>
      <t xml:space="preserve">Tāme sastādīta 2017. gada tirgus cenās, pamatojoties uz  BP UAS daļas rasējumiem.    Tāmes izmaksas ____________ </t>
    </r>
    <r>
      <rPr>
        <i/>
        <sz val="10"/>
        <rFont val="Arial Narrow"/>
        <family val="2"/>
        <charset val="186"/>
      </rPr>
      <t>euro</t>
    </r>
  </si>
  <si>
    <t>Lokālā tāme Nr. 5</t>
  </si>
  <si>
    <t>Gaismas un skaņas sirēna 24V iekšējā</t>
  </si>
  <si>
    <t>Gaismas un skaņas sirēna 24V ārējā</t>
  </si>
  <si>
    <t>Ugunsdrošības signāldevēji kombinētie</t>
  </si>
  <si>
    <t>Ugunsdrošības rokas poga</t>
  </si>
  <si>
    <t>Ugunsdrošs kabelis E30</t>
  </si>
  <si>
    <t>2x0.8+0.8/E30</t>
  </si>
  <si>
    <t>Izpilddokumentācija</t>
  </si>
  <si>
    <t>Tips, marka</t>
  </si>
  <si>
    <t>Mērvienība</t>
  </si>
  <si>
    <t>Daudzums</t>
  </si>
  <si>
    <t>LCD videomonitors 22''</t>
  </si>
  <si>
    <t>Video ieraksta iekārta T-8</t>
  </si>
  <si>
    <t>Kupolu videokamera HD-H361D (ārējā)</t>
  </si>
  <si>
    <t>Kabelis RG-59</t>
  </si>
  <si>
    <t>Kabelis 2x1.5</t>
  </si>
  <si>
    <t>Barošanas bloks 220/13,5V</t>
  </si>
  <si>
    <t>Akumulatoru baterija 12V/7Ah</t>
  </si>
  <si>
    <t>UPS ECO 500VA</t>
  </si>
  <si>
    <t>Lokālā tāme Nr. 6</t>
  </si>
  <si>
    <t>Demontāžas, sagatavošanas darbi</t>
  </si>
  <si>
    <t>Segumu robežu nospraušana</t>
  </si>
  <si>
    <t>Asfalta brauktuves demontāža  un transports uz izgāztuvi (20km robežās)</t>
  </si>
  <si>
    <t xml:space="preserve">Betona plātņu seguma demontāža </t>
  </si>
  <si>
    <t>m²</t>
  </si>
  <si>
    <t>Segumu izbūve</t>
  </si>
  <si>
    <t>Salizturīgās kārtas izveidošana 30 cm biezumā</t>
  </si>
  <si>
    <t>Dekoratīvo akmens šķembu ar ELASTOPAVE saistvielu ieklāšana b=30mm</t>
  </si>
  <si>
    <t>Dekoratīvo akmens šķembu ar ELASTOPAVE saistvielu ieklāšana b=40mm</t>
  </si>
  <si>
    <t>Dekoratīvo akmens šķembu ar ELASTOPAVE saistvielu ieklāšana b=50mm</t>
  </si>
  <si>
    <t>Elastīga noslēguma profila uzstādīšana, h=45mm</t>
  </si>
  <si>
    <t>Stiprināta zāliena salizturīgās pamatnes ieklāšana b=30cm</t>
  </si>
  <si>
    <t>Augsnes un dolomīta šķembu maisījuma ieklāšana 25 cm biezumā (abas sastāvdaļas vienādās daļās)</t>
  </si>
  <si>
    <t>dolomīta šķembas, fr.8-16mm, maisījumā ar augsni</t>
  </si>
  <si>
    <t>Zāles sēšana</t>
  </si>
  <si>
    <t>Augsnes kārtas ieklāšana jaunajam zālienam</t>
  </si>
  <si>
    <t>Zāliena atjaunošana</t>
  </si>
  <si>
    <t>Augsnes sagatavošana stādiem</t>
  </si>
  <si>
    <t>Dekoratīvo krūmu stādīšana</t>
  </si>
  <si>
    <t>Virsūdens novadīšanas grāvja-ieplakas izveidošana</t>
  </si>
  <si>
    <t>Caurtekas izbūve; DN200, SN8</t>
  </si>
  <si>
    <t>Caurtekas galu velēnošana</t>
  </si>
  <si>
    <t>monolīta betona plātne ar caurumu vākam</t>
  </si>
  <si>
    <t>čuguna vāks diam.630mm, DURO SN700, H=160, enģe, bloķēšanas sistēma, blīve, diam.630mm, 40t</t>
  </si>
  <si>
    <t xml:space="preserve">Šķembu ierakumi ilglaicīgi lielu nokrišņu daudzuma iefiltrēšanai; diam. 1,5m; dziļ.1,2 m; </t>
  </si>
  <si>
    <t>granīta šķembas fr. 40-70 mm</t>
  </si>
  <si>
    <t>Labiekārtošanas elementi</t>
  </si>
  <si>
    <t>Laternu uzstādīšana</t>
  </si>
  <si>
    <t>Lietus ūdens uztveršanas trauku uzstādīšana; Uzstādāmi objektā esošie dabīgā akmenī (granītā) kaltie trauki, trūkstošie un neatgriezeniski bojātie akmens kalumi izgatavojami no jauna. Cenā ietvert esošo trauku attīrīšanu.</t>
  </si>
  <si>
    <t xml:space="preserve"> dabīgā akmenī (granītā) kaltie trauki</t>
  </si>
  <si>
    <r>
      <t xml:space="preserve">Tāme sastādīta 2017. gada tirgus cenās, pamatojoties uz BP TS daļas rasējumiem.    Tāmes izmaksas ____________ </t>
    </r>
    <r>
      <rPr>
        <i/>
        <sz val="10"/>
        <rFont val="Arial Narrow"/>
        <family val="2"/>
        <charset val="186"/>
      </rPr>
      <t>euro</t>
    </r>
  </si>
  <si>
    <t>Ugunsdzēsības automātiskā signalizācijas montāža</t>
  </si>
  <si>
    <r>
      <t>4mm</t>
    </r>
    <r>
      <rPr>
        <vertAlign val="superscript"/>
        <sz val="10"/>
        <rFont val="Arial Narrow"/>
        <family val="2"/>
        <charset val="186"/>
      </rPr>
      <t>2</t>
    </r>
  </si>
  <si>
    <r>
      <t>Starpelementu vadu 4mm</t>
    </r>
    <r>
      <rPr>
        <vertAlign val="superscript"/>
        <sz val="10"/>
        <rFont val="Arial Narrow"/>
        <family val="2"/>
        <charset val="186"/>
      </rPr>
      <t>2</t>
    </r>
    <r>
      <rPr>
        <sz val="10"/>
        <rFont val="Arial Narrow"/>
        <family val="2"/>
        <charset val="186"/>
      </rPr>
      <t>, 2,5mm</t>
    </r>
    <r>
      <rPr>
        <vertAlign val="superscript"/>
        <sz val="10"/>
        <rFont val="Arial Narrow"/>
        <family val="2"/>
        <charset val="186"/>
      </rPr>
      <t>2</t>
    </r>
    <r>
      <rPr>
        <sz val="10"/>
        <rFont val="Arial Narrow"/>
        <family val="2"/>
        <charset val="186"/>
      </rPr>
      <t xml:space="preserve"> shēma</t>
    </r>
  </si>
  <si>
    <r>
      <t>Kabeļa gala apdare 4mm</t>
    </r>
    <r>
      <rPr>
        <vertAlign val="superscript"/>
        <sz val="10"/>
        <rFont val="Arial Narrow"/>
        <family val="2"/>
        <charset val="186"/>
      </rPr>
      <t>2</t>
    </r>
    <r>
      <rPr>
        <sz val="10"/>
        <rFont val="Arial Narrow"/>
        <family val="2"/>
        <charset val="186"/>
      </rPr>
      <t xml:space="preserve"> montāža</t>
    </r>
  </si>
  <si>
    <t>Kods, 
Tāmes Nr.</t>
  </si>
  <si>
    <t>Augsnes kārtas noņemšana h=65cm un transportēšana uz atbērtni</t>
  </si>
  <si>
    <t>Augsnes kārtas noņemšana h=35cm un transportēšana uz atbērtni</t>
  </si>
  <si>
    <t>Esošo dabīgā akmens pakāpienu un kāpņu laukuma ieseguma saudzīga demontāža ar nolūku nebojāto materiālu lietot atkārtoti pēc kāpņu pamatnes remonta.</t>
  </si>
  <si>
    <t>Zālieni, augi, stādi</t>
  </si>
  <si>
    <t>Esošo kanalizācijas aku atjaunošana (Risinājumu skatīt lapā TS-3)</t>
  </si>
  <si>
    <t>Akas augšējās daļas ~0,8 m dziļumā pārmūrēšana, izmantojot māla pilnķieģeļus</t>
  </si>
  <si>
    <t>Bituma hidroizolācijas ieklāšana</t>
  </si>
  <si>
    <t xml:space="preserve">Tiešās izmaksas kopā, t. sk. darba devēja sociālais nodoklis (%) </t>
  </si>
  <si>
    <t>darb-ietilpība (c/h)</t>
  </si>
  <si>
    <t xml:space="preserve">Kanalizācijas skataka plastmasas caurejošā ar ķeta vāku 40t grants segumā </t>
  </si>
  <si>
    <t>Kanalizācijas skatakas plastmasas caurejošā ar ķeta vāku 25t zālienā</t>
  </si>
  <si>
    <t>Kanalizācijas skatakas plastmasas ar pievienojumiem ķeta vāku  40t grants segumā</t>
  </si>
  <si>
    <t xml:space="preserve">Kanalizācijas skatakas plastmasas ar pievienojumiem ķeta vāku 25t zālienā </t>
  </si>
  <si>
    <t>Hermētisks veidgabals caurules pievienošanai</t>
  </si>
  <si>
    <t xml:space="preserve"> Grunts blietēšana tranšejā pa kārtām (30cm), aizberamās smilts  sablīvējuma koeficients 1.2</t>
  </si>
  <si>
    <t>Krustojumi ar esošām pazemes komunikācijām un to aizsardzība no mehāniskiem bojājumiem</t>
  </si>
  <si>
    <t>Esošās lietus kanalizācijas sistēmas demontāža</t>
  </si>
  <si>
    <t>PP caurules lietus kanalizācijas caurules SN8</t>
  </si>
  <si>
    <t>Esošo saišķu demontāža. Nederīgā materiāla utilizācija.</t>
  </si>
  <si>
    <t>Esošo jumta logu izbūvju demontāža. Nederīgā materiāla utilizācija.</t>
  </si>
  <si>
    <t>Esošo pagaidu jumtu demontāža. Nederīgā materiāla utilizācija.</t>
  </si>
  <si>
    <t>Erodējušo skursteņu daļu demontāža.
Materiāla utilizācija.</t>
  </si>
  <si>
    <t>Saglabājot nesošo karkasu, esošā mansarda jumta koka karkasa aizbūvējuma demontāža. 
Nederīgā materiāla utilizācija.</t>
  </si>
  <si>
    <t>Esošās kolonādes-pergolas atjaunošana (restaurācija)</t>
  </si>
  <si>
    <t xml:space="preserve">Hidroizolācijas sistēmas izbūve </t>
  </si>
  <si>
    <t>Salizturīga ūdensnecaurlaidīga masa 
Ceresit CN 87- &gt;50mm vai ekvivalents</t>
  </si>
  <si>
    <t>Grunts preparāts Ceresit BT 26 vai ekvivalents</t>
  </si>
  <si>
    <t>Izolējošā membrāna Ceresit BT 18 vai ekvivalents</t>
  </si>
  <si>
    <t>Salizturīga ūdensnecaurlaidīga masa Ceresit CN 87 - 50mm vai ekvivalents</t>
  </si>
  <si>
    <t>Elastīgs izolējošs pārklājums Ceresit CR 166 vai ekvivalents</t>
  </si>
  <si>
    <t>Hidroizolācijas sistēmas izbūve</t>
  </si>
  <si>
    <t>Salizturīga ūdensnecaurlaidīga masa Ceresit CN 87- &gt;50mm vai ekvivalents</t>
  </si>
  <si>
    <t>Kokmateriāli apstrādāti ar bezkrāsas antiseptiķi, C24 klase 150x200mm KP1</t>
  </si>
  <si>
    <t>Kokmateriāli apstrādāti ar bezkrāsas antiseptiķi, C24 klase 150x150mm KP2</t>
  </si>
  <si>
    <t>Kokmateriāli apstrādāti ar bezkrāsas antiseptiķi, C24 klase 150x200mm KPPR1</t>
  </si>
  <si>
    <t>Kokmateriāli apstrādāti ar bezkrāsas antiseptiķi, C24 klase 100x150mm KK1</t>
  </si>
  <si>
    <t>Kokmateriāli apstrādāti ar bezkrāsas antiseptiķi, C24 klase 150x75mm UZ1</t>
  </si>
  <si>
    <t>Kokmateriāli apstrādāti ar bezkrāsas antiseptiķi, C24 klase 150x150mm STPR1</t>
  </si>
  <si>
    <t>Kokmateriāli apstrādāti ar bezkrāsas antiseptiķi, C24 klase 150x75mm AD1</t>
  </si>
  <si>
    <t>Kokmateriāli apstrādāti ar bezkrāsas antiseptķi, C24 klase 200x100mm ML2</t>
  </si>
  <si>
    <t>Kokmateriāli apstrādāti ar bezkrāsas antiseptiķi, C24 klase 160x180mm SPPR1</t>
  </si>
  <si>
    <t>Kokmateriāli apstrādāti ar bezkrāsas antiseptiķi, C24 klase 75x150mm SPP1</t>
  </si>
  <si>
    <t>Kokmateriāli apstrādāti ar bezkrāsas antiseptiķi, C24 klase 150x150mm MSP1</t>
  </si>
  <si>
    <t>Kokmateriāli apstrādāti ar bezkrāsas antiseptiķi, C24 klase 75x150mm UZSP1</t>
  </si>
  <si>
    <t>Kokmateriāli apstrādāti ar bezkrāsas antiseptiķi, C24 klase 100x200mm SK1</t>
  </si>
  <si>
    <t>Kokmateriāli apstrādāti ar bezkrāsas antiseptiķi, C24 klase 75x150mm SK2</t>
  </si>
  <si>
    <t>Kokmateriāli apstrādāti ar bezkrāsas antiseptiķi , C24 klase</t>
  </si>
  <si>
    <t>Kokmateriāli apstrādāti ar bezkrāsas antiseptiķi, C24 klase 200x250mm SPR1</t>
  </si>
  <si>
    <t>Kokmateriāli apstrādāti ar bezkrāsas antiseptiķi, C24 klase 120x250mm SE1</t>
  </si>
  <si>
    <t>Kokmateriāli apstrādāti ar bezkrāsas antiseptiķi, C24 klase 200x200mm ML1</t>
  </si>
  <si>
    <t xml:space="preserve">Kokmateriāli apstrādāti ar bezkrāsas antiseptiķi, C24 klase </t>
  </si>
  <si>
    <t>Bezkrāsas antiseptiķis</t>
  </si>
  <si>
    <t>Celulozes vate b=200 mm; blīvi iestrādāta, ƛ=0,04 W/Mk</t>
  </si>
  <si>
    <t>Koka kāpnes (t.s. namdaru kāpnes) lielajā tornī un pie visām jumta lūkām; kāpņu platums=800mm; kopējais pārvaramais augstums 21,2 m; 
PAKĀPIENU SOLI PRECIZĒT BŪVDARBU GAITĀ !</t>
  </si>
  <si>
    <t>Kaļķa krāsa, tonēta</t>
  </si>
  <si>
    <t>Šķembu pamatojuma izveidošana 10 cm biezumā, blietēšana</t>
  </si>
  <si>
    <t>Šķembu pamatojuma izveidošana 15 cm biezumā, blietēšana</t>
  </si>
  <si>
    <t>Šķembu pamatojuma izveidošana 25 cm biezumā, blietēšana</t>
  </si>
  <si>
    <t>Šķembu pamatojuma dinamiskās kārtas izveidošana 5 cm biezumā, blietēšana</t>
  </si>
  <si>
    <t>Pārseguma konstrukciju atsegšana līdz griestu dēļu segumam. Grīdas seguma, pārseguma pildījuma izņemšana, gružu izvākšana, melno griestu demontāža utml. 
Nebojātie dēļi, latas lietojami atkārtoti melno griestu izbūvē. Cenā ietvert demontētā materiāla izvērtēšanu un atkārtoti lietojamā materiāla uzglabāšanu līdz iebūvei !
Nederīgā materiāla utilizācija.</t>
  </si>
  <si>
    <t>Pēdējā stāva pārseguma bojāto griestu t. sk. darba zonās esošo griestu demontāža, saglabājot nebojātos griestu dēļus. Cenā ietvert demontētā materiāla izvērtēšanu un atkārtoti lietojamā materiāla uzglabāšanu līdz iebūvei !
Oriģinālie nebojātie griestu dēļi lietojami atkārtoti.
Nederīgā materiāla utilizācija.</t>
  </si>
  <si>
    <t>Esošo koka dzegas elementu demontāža; Cenā ietvert esošo mezglu fotofiksāciju, novērtēšanu, uzmērīšanu, uzmērījuma zīmējumu sagatavošanu !
Nederīgā materiāla utilizācija.</t>
  </si>
  <si>
    <t>Jumta konstrukciju bojāto griestu t. sk. darba zonās esošo griestu demontāža, saglabājot nebojātos griestu dēļus. 
Nebojātie dēļi, latas lietojami atkāroti pārsegumā melno griestu izbūvē. Cenā ietvert demontētā materiāla izvērtēšanu un atkārtoti lietojamā materiāla uzglabāšanu līdz iebūvei !
Nederīgā materiāla utilizācija.</t>
  </si>
  <si>
    <t>Ar skārdu segta jumta konstrukciju atsegšana - jumta seguma, zemseguma demontāža, t. sk. dekoru demontāža. Cenā ietvert esošo pieslēguma mezglu (dzega, lietus ūdens renes, notekas, kore) fotofiksāciju, novērtēšanu, uzmērīšanu un uzmērījuma zīmējumu izgatavošanu, kā arī demontētā materiāla izvērtēšanu un atkārtoti lietojamā materiāla nokraušanu un uzglabāšanu līdz iebūvei !
Nederīgā materiāla utilizācija.</t>
  </si>
  <si>
    <t>Ar restaurējamiem jumta dakstiņiem segta jumta konstrukciju atsegšana - jumta seguma, zemseguma demontāža, t. sk. dekoru demontāža. Cenā ietvert esošo pieslēguma mezglu (dzega, lietus ūdens renes, notekas, kore) fotofiksāciju, novērtēšanu, uzmērīšanu un uzmērījuma zīmējumu izgatavošanu, kā arī demontētā materiāla izvērtēšanu un atkārtoti lietojamā materiāla nokraušanu un uzglabāšanu līdz iebūvei !
Dakstiņu segums restaurējums un lietojams atkārtoti. 
Nederīgā materiāla utilizācija.</t>
  </si>
  <si>
    <r>
      <t xml:space="preserve">Fasādes virsmu atjaunošana. </t>
    </r>
    <r>
      <rPr>
        <sz val="10"/>
        <rFont val="Arial Narrow"/>
        <family val="2"/>
        <charset val="186"/>
      </rPr>
      <t>SK.AR daļu</t>
    </r>
  </si>
  <si>
    <t>Kolonnu restaurācija (10 gb.) l=3,0m dn330; atsevišķu elementu izgatavošana no jauna. Cenā ietvert demontēto detaļu fotofiksāciju, novērtēšanu, uzmērīšanu un darba zīmējumu izstrādi jauno detaļu izgatavošanai !</t>
  </si>
  <si>
    <t>Jumta konstrukciju atjaunošana.
Konstrukciju attīrīšana no bojājumiem, pastiprināšana protezēšana, kur nepieciešams pilnīga nesošā elementa nomaiņa, mezglu nostiprināšana, t. sk. mansarda logu izbūvju atjaunošana (4 gab.). 
Cenā ietvert esošās situācijas fotofiksāciju, novērtēšanu, uzmērīšanu pēc sekundārā aizbūvējuma demontāžas, kā arī darba zīmējumu izstrādi jauno jumta izbūvju izveidošanai !</t>
  </si>
  <si>
    <t>Dēļu griestu atjaunošana. Griestu attīrīšana, kur nepieciešams - veicama dēļu nomaiņa, pilnīgi jauna dēļu seguma izveide. 
Pozīcijā iekļaut apstrādi ar antiseptiķi!</t>
  </si>
  <si>
    <t>Celulozes vate b=225mm; blīvi iestrādāta, ƛ=0,04 W/mk</t>
  </si>
  <si>
    <t>Grīdas lāgu montāža; Pozīcijas izcenojumā iekļaut apstrādi ar antiseptiķi!</t>
  </si>
  <si>
    <t>Dēļu grīdas ieklāšana; Pozīcijas izcenojumā iekļaut apstrādi ar antiseptiķi!</t>
  </si>
  <si>
    <t>Bēniņu laipas izbūve; Pozīcijas izcenojumā iekļaut apstrādi ar antiseptiķi!</t>
  </si>
  <si>
    <t>Koka kāpņu izbūve uz torņa bēniņiem un jumta lūkām; Pozīcijas izcenojumā iekļaut apstrādi ar antiseptiķi!</t>
  </si>
  <si>
    <t>Virsgaismas bāzes remonts - esošo koka konstrukciju sagatavošana virsgaismas montāžai; Cenā ietvert konstrukcijas apsekošanu un to tehniskā stāvokļa novērtēšanu pēc atsegšanas, kā arī visus materiālus, kas nepieciešami konstrukcijas sagatavošanai tā, lai uz tās varētu montēt virsgaismu !</t>
  </si>
  <si>
    <t>Retināta dēļu klāja izbūve cinkotam jumtam; Pozīcijas izcenojumā iekļaut apstrādi ar antiseptiķi!</t>
  </si>
  <si>
    <t>Cinkots skārds b=0,6mm valcprofils</t>
  </si>
  <si>
    <t>Latojuma izbūve kārniņu segumam; Pozīcijā iekļaut apstrādi ar antiseptiķi!</t>
  </si>
  <si>
    <t>Cementa kārniņu seguma izbūve, lietojot objektā atgūtus kvalitatīvus kārniņus. Trūkstošie kārniņi izgatavojami no jauna pēc esošo kārniņu parauga. Kārniņus izgatavot pēc sausā blietētā betona tehnoloģijas, kas patentēta Latvijā, Krievijā un Eiropas valstīs (patenta autors Ģirts Ādminis, arhitekts), vai citas, līdzvērtīgas, Latvijā un ES patentētas tehnoloģijas.</t>
  </si>
  <si>
    <r>
      <t xml:space="preserve">Cementa kārniņi </t>
    </r>
    <r>
      <rPr>
        <b/>
        <sz val="10"/>
        <rFont val="Arial Narrow"/>
        <family val="2"/>
        <charset val="186"/>
      </rPr>
      <t>I tips</t>
    </r>
  </si>
  <si>
    <r>
      <t xml:space="preserve">Cementa kārniņi </t>
    </r>
    <r>
      <rPr>
        <b/>
        <sz val="10"/>
        <rFont val="Arial Narrow"/>
        <family val="2"/>
        <charset val="186"/>
      </rPr>
      <t>II tips</t>
    </r>
  </si>
  <si>
    <r>
      <t xml:space="preserve">Cementa kārniņi </t>
    </r>
    <r>
      <rPr>
        <b/>
        <sz val="10"/>
        <rFont val="Arial Narrow"/>
        <family val="2"/>
        <charset val="186"/>
      </rPr>
      <t>III tips</t>
    </r>
  </si>
  <si>
    <r>
      <t>Cementa kārniņi</t>
    </r>
    <r>
      <rPr>
        <b/>
        <sz val="10"/>
        <rFont val="Arial Narrow"/>
        <family val="2"/>
        <charset val="186"/>
      </rPr>
      <t xml:space="preserve"> IV tips</t>
    </r>
  </si>
  <si>
    <t>Kores kārniņu montāža, lietojot objektā atgūtus kvalitatīvus kārniņus. Trūkstošie kārniņi izgatavojami no jauna pēc esošo kārniņu parauga. Kārniņus izgatavot pēc sausā blietētā betona tehnoloģijas, kas patentēta Latvijā, Krievijā un Eiropas valstīs (patenta autors Ģirts Ādminis, arhitekts), vai citas, līdzvērtīgas, Latvijā un ES patentētas tehnoloģijas.</t>
  </si>
  <si>
    <r>
      <t xml:space="preserve">Kores cementa kārniņi </t>
    </r>
    <r>
      <rPr>
        <b/>
        <sz val="10"/>
        <rFont val="Arial Narrow"/>
        <family val="2"/>
        <charset val="186"/>
      </rPr>
      <t>A tips 85,2 t.m</t>
    </r>
  </si>
  <si>
    <r>
      <t xml:space="preserve">Kores cementa kārniņi </t>
    </r>
    <r>
      <rPr>
        <b/>
        <sz val="10"/>
        <rFont val="Arial Narrow"/>
        <family val="2"/>
        <charset val="186"/>
      </rPr>
      <t>B tips 133,3 t.m</t>
    </r>
  </si>
  <si>
    <t>Glazūras' - krāsojuma izveide; Cenā ietvert krāsojuma parauglaukumu izveidi!</t>
  </si>
  <si>
    <t>Tekņu sistēmas (500mm platas dzegas apmales, lāseņa), noteku un piltuvju montāža; Cenā ietvert esošās lietus ūdeņu noteksistēmas apsekošanu, fotofiksāciju, mezglu uzmērīšanu un uzmērījuma zīmējumu izgatavošanu pirms esošās noteksistēmas demontāžas!</t>
  </si>
  <si>
    <t>Citi skārda elementi (starpdzegu apmales, logu āra palodzes (plat. vid. 120 mm); materiāls cinkots skārds, biez. =0.7 mm</t>
  </si>
  <si>
    <t>Skārda ''jumtiņu'' montāža balustradēm, pergolai, zobinājumiem utml. Cenā ietvert esošo skārda iesegumu apsekošanu, fotofiksāciju, mezglu uzmērīšanu pirms demontāžas un uzmērījuma zīmējumu!</t>
  </si>
  <si>
    <t>Mazo tornīšu dekoratīvo smaiļu restaurācija, ietverot izgatavošanu no jauna, kur nepieciešams (skat. lapu AR-9) Cenā ietvert esošo dekoratīvo smaiļu apsekošanu, fotofiksāciju, mezglu, t.sk montāžas mezglu uzmērīšanu pirms demontāžas un uzmērījuma zīmējumu izgatavošanu!</t>
  </si>
  <si>
    <t>Torņu dekoratīvo smaiļu restaurācija, ietverot izgatavošanu no jauna, kur nepieciešams (skat. lapu AR-9) Cenā ietvert esošo dekoratīvo smaiļu apsekošanu, fotofiksāciju, mezglu, t.sk. montāžas mezglu uzmērīšanu pirms demontāžas un uzmērījuma zīmējumu izgatavošanu!</t>
  </si>
  <si>
    <t>Jumta nožogojuma restaurācija - kniedēta metāla konstrukcija, ietverot gan nožogojuma posmus, gan stūru / galu statņus ! Cenā ietvert esošā jumta nožogojuma (tā, kas ir uz jumta un tā, kas demontēts un atrodas pagraba telpās) apsekošanu, fotofiksāciju, mezglu uzmērīšanu pirms demontāžas un uzmērījuma zīmējumu izgatavošanu!</t>
  </si>
  <si>
    <t>Jumta lūku montāža; Cenā ietvert esošo jumta lūku apsekošanu, fotofiksāciju, mezglu uzmērīšanu pirms demontāžas un uzmērījuma zīmējumu izgatavošanu!</t>
  </si>
  <si>
    <t>Centrālā torņa jumta loga izbūvju atjaunošana; Cenā ietvert esošo jumta logu izbūvju apsekošanu, fotofiksāciju, mezglu uzmērīšanu pirms demontāžas un uzmērījuma zīmējumu izgatavošanu nepieciešamības gadījumā!</t>
  </si>
  <si>
    <t>Dekoratīvo jumta detaļu V-1 - V-5 izgatavošana, montāža, AR-9; Detaļas izgatavojamas no betona  - sausā betona tehnoloģijā, kas patentēta Latvijā, Krievijā un Eiropas valstīs (patenta autors Ģirts Ādminis) vai citas līdzvērtīgas, Latvijā un ES patentētas tehnoloģijas.</t>
  </si>
  <si>
    <t>Aklo logu krāsojuma izveide; Cenā ietvert krāsojuma parauglaukumu izveidi!</t>
  </si>
  <si>
    <t>Virsmas sagatavošana, krāsošana; Cenā ietvert krāsojuma parauglaukumu izveidi!</t>
  </si>
  <si>
    <t>Koka detaļu, dzegu krāsošana; Cenā ietvert krāsojuma parauglaukumu izveidi!</t>
  </si>
  <si>
    <t>Pergolas mūra virspamata iesegšana ar sausā betona tehnoloģijā rūpnieciski izgatavotām betona plāksnēm (skat. AR-10). Izmantojamas blietēta betona detaļas, kas izgatavotas pēc sausā blietētā betona tehnoloģijas, kas patentēta Latvijā, Krievijā un Eiropas valstīs (patenta autors Ģirts Ādminis, arhitekts), vai citas, līdzvērtīgas, Latvijā un ES patentētas tehnoloģijas.</t>
  </si>
  <si>
    <t>Kolonnu bāzes elementu restaurācija; Cenā iekļaut esošo detaļu apsekošanu, uzmērīšanu, uzmērījuma zīmējumu izstrādi!</t>
  </si>
  <si>
    <t>Balustrādes restaurācija (dienvidu apjomam); Balustrādes paraugs skatāms jumta malu norobežojošajā konstrukcijā. Cenā iekļaut esošās balustrādes apsekošanu, uzmērīšanu, zīmējuma izstrādi veidņa izgatavošanai!</t>
  </si>
  <si>
    <t>Balustrādes restaurācija (vidus apjomam), ietverot neatgriezeniski bojāto betona elementu izgatavošanu no jauna. Betona elementi izgatavojami pēc Latvijā vai ES patentētas sausā blietētā betona tehnoloģijas!</t>
  </si>
  <si>
    <t>Pārsedžu atjaunošana līdz iekštelpu apdarei.
Virspusēji korodējušās tērauda detaļas, elementi jāattīra un jāapstrādā pret koroziju. Dziļi korodējušās tērauda detaļas jāaizstāj ar analoga šķērsgriezuma tērauda elementu. Visas koka pārsedzes jānomaina pret jaunām autoklāvā antiseptizētām plankām.
Mūrēto pārsedžu atjaunošana iekļauta 18. un 21. punktā. (Skatīt BK IS 2)</t>
  </si>
  <si>
    <t>darb-
ietilpība (c/h)</t>
  </si>
  <si>
    <t xml:space="preserve">Kāpņu atjaunošana pie pils galvenās ieejas. Kāpņu, kāpņu atbalstsienu un kāpņu laukuma pamatnes atjaunošana - pamatu bojāto daļu pārmūrēšana ar sarkaniem māla pilnķieģeļiem jauktajā javā, seguma pamatnes atjaunošana. 
Kāpņu apjoms - 4 pakāpieni; pakāpiena platums 2,4m ; pakāpiena solis axh = 30x16cm. Kāpņu atbalstsienas mūrējums 1,5 ķieģeļu biezumā 1,14m3. Atbalstsienas apdarināmas ar dabīgā akmens plāksnēm (materiāls analogs oriģinālo pakāpienu materiālam). Plāksnes biezums 3cm, atbalstsienas cepures biezums 6cm (1,60x0,6, 2gab). Kāpņu laukums 4,0m2, plātnes biezums 6cm.
Neatgriezeniski bojātu pakāpienu vai akmens plāksnes izgatavojamas no jauna dabīgā akmens materiāla seguma.
Pozīcijā ietvert atsegtās kāpņu pamatnes izpēti un, ja nepieciešams, zīmējumu sagatavošanu kāpņu atjaunošanai. Visi izmēri precizējami pēc pakāpienu demontāžas un kāpņu pamatnes atsegšanas un rūpīgas izpētes! Cenā ierēķināt darba zīmējumu izstrādi. </t>
  </si>
  <si>
    <r>
      <t xml:space="preserve">Tāme sastādīta 2017. gada tirgus cenās, pamatojoties uz BP V daļas rasējumiem.    Tāmes izmaksas ____________ </t>
    </r>
    <r>
      <rPr>
        <i/>
        <sz val="10"/>
        <rFont val="Arial Narrow"/>
        <family val="2"/>
        <charset val="186"/>
      </rPr>
      <t>euro</t>
    </r>
  </si>
  <si>
    <t>Plastmasas veidgabali  cauruļu savienošanai, līkumi</t>
  </si>
  <si>
    <t>Cinkota skārda sateknes; biez. 0.6 mm; satekas platums 0,5 m uz katru pusi nosatekas centra</t>
  </si>
  <si>
    <t>Terašu koka vairogu grīdas izbūve; Cenā iekļaut kokmateriāla apstrādi ar antiseptiķi!</t>
  </si>
  <si>
    <t>Keramzīta bēruma izveide (vidēji b~30cm) virs mūra velvēm un tā nostiprināšana ar cementa pienu. Keramzīts fr. 4...10mm.</t>
  </si>
  <si>
    <t>Kolonnu izgatavošana no jauna, esošo kolonnu veselos fragmentus izmantojot veidnim, kolonnas konstrukciju uzlabot, izmantojot sausā betona izstrādājumu izgatavošanas tehnoloģijas (sk. BK daļu)</t>
  </si>
  <si>
    <t xml:space="preserve">atklāta konkursa "Stāmerienas pils jumta un </t>
  </si>
  <si>
    <t>fasādes atjaunošana un restaurācija" nolikumam</t>
  </si>
  <si>
    <t xml:space="preserve">IP65 9W 4000K Oval LED Bulkhead Polycarbonate in AntharciteAnthracite and White for Coast / Bathroom Lighting.
 Model No. FEX201 vai ekvivalents
</t>
  </si>
  <si>
    <t>HAGER / FW31US2 vai ekvivalents</t>
  </si>
  <si>
    <t>Firma ARCLUCE, gaismekļi TULA LED /asimetrisks 94°/ 8W, IP66, IK07, krāsa – grafīts, RAL 7024 vai ekvivalents</t>
  </si>
  <si>
    <t>DUEVENTI, LED. 45W,
 IP66, IK10 vai ekvivalents</t>
  </si>
  <si>
    <t xml:space="preserve">Firma ARCLUCE, gaismekļi LUNIO LED /radials/ 73W, IP66, IK09, krāsa – grafīts, RAL 7024
Stabu augstums 3.5m. Vai ekvivalents
</t>
  </si>
  <si>
    <t>*stiprināma ar attiecīgajam caurules diametram atbilstošiem stiprinājumiem un attālumam starp stiprinājumiem jābūt atbilstošam labai praksei</t>
  </si>
  <si>
    <t>EVOCAB-FLEX-75 vai ekvivalents</t>
  </si>
  <si>
    <t xml:space="preserve">Gofrēta caurule PE 20 mm/100m 320N PE, HF </t>
  </si>
  <si>
    <t>Cauruļu stiprinājuma materiāli *</t>
  </si>
  <si>
    <t>Sienu rievu kalšana kabeļiem ar aizdari **</t>
  </si>
  <si>
    <t>** Visur, kur pirms kabeļu ieguldīšanas paredzēts izkalt rievas, tās pēc kabeļu ieguldīšanas glīti aizdarināmas, atdarinot blakus esošās oriģinālās virsmas faktūru. Iekštelpās, tur, kur būs nepieciešams ieguldīt kabeli, ir gluds apmetums. Tāds atdarināms, aizdarinot izkaltās rievas. Iekštelpu krāsojuma atjaunošana šajā projektā neietilpst. Savukārt fasāžu apmetumam ir dažādas faktūras. Šajā projektā ietilpst gan fasāžu apmetuma atjaunošana, gan krāsošana. Elektroinstalācijas darbus fasādē veikt pirms apmetuma remonta.</t>
  </si>
  <si>
    <t>Katrā pozīcijā jāiekļauj gan darbaspēka, gan materiālu, gan arī mehānismu (kur tie nepieciešami) izmaksas. Pirms piedāvājuma sagatavošanas apsekot objektu.Objektā būs iespējams novērtēt, ka veicot bēniņu elektrifikāciju, daļu kabeļu, kā arī apgaismojuma armatūru nāksies stiprināt pie jumta konstrukcijām, kuras, kā jau vēsturiskai ēkai mēdz būt, izbūvētas no koka.
Objektā paredzēta esošās sadales shēmošana un viena jauna sadale sienā, kura tātad, lai to iebūvētu sienā, iekaļama un tādam darbam izcenojums ierakstāms pret tāmes sagatavē esošo pozīciju.
Slēdžu uzstādīšanas izmaksas jāuzrāda atbilstošajā pozīcijā.</t>
  </si>
  <si>
    <t>Ugunsdrošās putas HILTI 750ml vai ekvivalents</t>
  </si>
  <si>
    <t>KOPOHALF vai ekvivalents</t>
  </si>
  <si>
    <t>SEH5 65-15 vai ekvivalents</t>
  </si>
  <si>
    <t>Evakuācijas izejas gaismeklis Vyrtych Star 22 EL20, 8W, IP42, AKB 3h, griestu montāža. (ar akumulatoru 1 stundas darbībai) vai ekvivalents</t>
  </si>
  <si>
    <t>Stiprinājuma elements gaismekļa DUEVENTI stiprināšanai uz zemes (350mm) vai ekvivalents</t>
  </si>
  <si>
    <t>ACO vai ekvivalents punktveida gūlija</t>
  </si>
  <si>
    <t>Slēdžu un gaismas ķermeņu iebūves augstumi un piesaistes pirms uzstādīšanas jāsaskaņo ar projekta autoru un pasūtītāju. Ēkas bēniņos ir daudz slīpu virsmu, daudz spāru, saišķu un citu konstrukciju. Pirms elektroinstalācijas darbu uzsākšanas kopīgi ar autoruzraugu jāprecizē gaismas ķermeņu uzstādīšanas augstumi.</t>
  </si>
  <si>
    <t>Logi jumtā</t>
  </si>
  <si>
    <t>Visi jumta logi, kurus vispār ir iespējams virināt, ir projektēti kā manuāli atverami, bet apaļos logus tāpat kā līdz šim plānots manuāli izņemt.</t>
  </si>
  <si>
    <t>Stikla jumta konstrukcijā nav paredzētas virināmas daļas. Virināmas daļu nav un tādas nav paredzētās arī esošajā foajē virsgaismā.</t>
  </si>
  <si>
    <r>
      <rPr>
        <b/>
        <sz val="11"/>
        <rFont val="Calibri"/>
        <family val="2"/>
        <charset val="186"/>
        <scheme val="minor"/>
      </rPr>
      <t>Koka kāpņu izbūve uz bēniņiem.</t>
    </r>
    <r>
      <rPr>
        <sz val="11"/>
        <rFont val="Calibri"/>
        <family val="2"/>
        <charset val="186"/>
        <scheme val="minor"/>
      </rPr>
      <t xml:space="preserve"> Kāpnes izgatavojamas no skuju koka.
Šeit domātas vienkāršas t.s. namdaru kāpnes, kas izgatavojamas uz vietas objektā. Tās ir kāpnes ar iebīdītiem kāpšļiem, bez pakāpšļiem (pretpakāpieniem), kādas parasti lieto, lai pārvarētu stāvus kāpumus, t.i. uz bēniņiem vai pagrabiem.
Kāpņu margas arī vienkāršas – rokturis un statņi, ar kuriem tas piestiprināms pie kāpņu vaidiem. Nekādi īpaši balustri nav nepieciešami. Kāpnes paredzētas tikai tehniskām vajadzībām.
</t>
    </r>
  </si>
  <si>
    <r>
      <rPr>
        <b/>
        <sz val="11"/>
        <rFont val="Calibri"/>
        <family val="2"/>
        <charset val="186"/>
        <scheme val="minor"/>
      </rPr>
      <t>Kārniņi.</t>
    </r>
    <r>
      <rPr>
        <sz val="11"/>
        <rFont val="Calibri"/>
        <family val="2"/>
        <charset val="186"/>
        <scheme val="minor"/>
      </rPr>
      <t xml:space="preserve"> Restaurācijas darbu gaitā plānots esošos dakstiņus saudzīgi demontēt, attīrīt, pārbaudīt to tehnisko stāvokli. Veselie, kvalitatīvie dakstiņi atkārtoti montējami uz jumta. Trūkstošo dakstiņu vietā izgatavojami jauni cementa dakstiņi, par paraugu ņemot objektā esošos dakstiņus. Lai izgatavotu veidni jaunam dakstiņam, salīdzināmi vairāki viena tipa dakstiņi un no tiem jāizvēlas pilnīgākais (vislabāk saglabājies) eksemplārs.
Cementa dakstiņi sākotnēji bijuši pārklāti ar sarkanu glazūrai līdzīgu pārklājumu. Tikai pēc dakstiņu demontāžas un notīrīšanas būs iespējams novērtēt pārklājuma stāvokli.
Notīrīto dakstiņu virsma jāgruntē un jāpārklāj ar t.s. “glazūru” no jauna.
</t>
    </r>
  </si>
  <si>
    <t>I tips</t>
  </si>
  <si>
    <t>II tips</t>
  </si>
  <si>
    <t>III tips</t>
  </si>
  <si>
    <t>IV tips</t>
  </si>
  <si>
    <t>Sastopami arī 2 (divi) dažādi kores kārniņu tipi</t>
  </si>
  <si>
    <t>A tips</t>
  </si>
  <si>
    <t>B tips</t>
  </si>
  <si>
    <t>Par kārniņiem</t>
  </si>
  <si>
    <t>Lokālā tāme Nr. T-1 Vispārceltnieciskie darbi.</t>
  </si>
  <si>
    <t>Uz Stāmerienas pils jumta ir sastopami 4 (četri) dažādi kārniņu tipi, kas atšķiras pēc formas un izmēriem.</t>
  </si>
  <si>
    <t>Koka kāpņu izbūve uz bēniņiem</t>
  </si>
  <si>
    <t>Gaismekļi teritorijas apgaismošanai</t>
  </si>
  <si>
    <r>
      <t xml:space="preserve">precizēta </t>
    </r>
    <r>
      <rPr>
        <b/>
        <sz val="10"/>
        <rFont val="Arial Narrow"/>
        <family val="2"/>
        <charset val="186"/>
      </rPr>
      <t>Gaismekļi bēniņos pie griestiem, bēniņos pie sienām un pie griestiem torņos</t>
    </r>
  </si>
  <si>
    <t>2018.gada ___. _____________</t>
  </si>
  <si>
    <t>Tāme sastādīta 2018. gada ___. ____________</t>
  </si>
  <si>
    <t>Tāme sastādīta 2018. gada ____. ____________</t>
  </si>
  <si>
    <t>(ID Nr. GND-2018/3/ERAF)</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</si>
</sst>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
    <numFmt numFmtId="166" formatCode="m\o\n\th\ d\,\ yyyy"/>
    <numFmt numFmtId="167" formatCode="0.0"/>
    <numFmt numFmtId="168" formatCode="0.0000"/>
  </numFmts>
  <fonts count="45" x14ac:knownFonts="1">
    <font>
      <sz val="11"/>
      <color theme="1"/>
      <name val="Calibri"/>
      <family val="2"/>
      <charset val="186"/>
      <scheme val="minor"/>
    </font>
    <font>
      <sz val="10"/>
      <name val="Arial"/>
      <family val="2"/>
      <charset val="186"/>
    </font>
    <font>
      <sz val="10"/>
      <name val="Arial"/>
      <family val="2"/>
      <charset val="186"/>
    </font>
    <font>
      <sz val="10"/>
      <name val="Arial"/>
      <family val="2"/>
      <charset val="204"/>
    </font>
    <font>
      <sz val="11"/>
      <color indexed="8"/>
      <name val="Calibri"/>
      <family val="2"/>
      <charset val="186"/>
    </font>
    <font>
      <sz val="12"/>
      <color indexed="8"/>
      <name val="Arial Narrow"/>
      <family val="2"/>
      <charset val="186"/>
    </font>
    <font>
      <b/>
      <sz val="16"/>
      <color indexed="8"/>
      <name val="Arial Narrow"/>
      <family val="2"/>
      <charset val="186"/>
    </font>
    <font>
      <b/>
      <u/>
      <sz val="10"/>
      <color indexed="8"/>
      <name val="Arial Narrow"/>
      <family val="2"/>
      <charset val="186"/>
    </font>
    <font>
      <sz val="10"/>
      <color indexed="8"/>
      <name val="Arial Narrow"/>
      <family val="2"/>
      <charset val="186"/>
    </font>
    <font>
      <sz val="10"/>
      <name val="Arial Narrow"/>
      <family val="2"/>
      <charset val="186"/>
    </font>
    <font>
      <b/>
      <sz val="12"/>
      <color indexed="8"/>
      <name val="Arial Narrow"/>
      <family val="2"/>
      <charset val="186"/>
    </font>
    <font>
      <b/>
      <sz val="12"/>
      <name val="Arial Narrow"/>
      <family val="2"/>
      <charset val="186"/>
    </font>
    <font>
      <b/>
      <i/>
      <sz val="12"/>
      <name val="Arial Narrow"/>
      <family val="2"/>
      <charset val="186"/>
    </font>
    <font>
      <sz val="12"/>
      <name val="Arial Narrow"/>
      <family val="2"/>
      <charset val="186"/>
    </font>
    <font>
      <i/>
      <sz val="9"/>
      <name val="Arial Narrow"/>
      <family val="2"/>
      <charset val="186"/>
    </font>
    <font>
      <b/>
      <sz val="14"/>
      <name val="Arial Narrow"/>
      <family val="2"/>
      <charset val="186"/>
    </font>
    <font>
      <b/>
      <u/>
      <sz val="12"/>
      <name val="Arial Narrow"/>
      <family val="2"/>
      <charset val="186"/>
    </font>
    <font>
      <u/>
      <sz val="12"/>
      <name val="Arial Narrow"/>
      <family val="2"/>
      <charset val="186"/>
    </font>
    <font>
      <b/>
      <sz val="10"/>
      <name val="Arial Narrow"/>
      <family val="2"/>
      <charset val="186"/>
    </font>
    <font>
      <i/>
      <sz val="10"/>
      <name val="Arial Narrow"/>
      <family val="2"/>
      <charset val="186"/>
    </font>
    <font>
      <i/>
      <sz val="12"/>
      <name val="Arial Narrow"/>
      <family val="2"/>
      <charset val="186"/>
    </font>
    <font>
      <b/>
      <sz val="10"/>
      <color indexed="8"/>
      <name val="Arial Narrow"/>
      <family val="2"/>
      <charset val="186"/>
    </font>
    <font>
      <b/>
      <u/>
      <sz val="10"/>
      <name val="Arial Narrow"/>
      <family val="2"/>
      <charset val="186"/>
    </font>
    <font>
      <sz val="11"/>
      <name val="Arial Narrow"/>
      <family val="2"/>
      <charset val="186"/>
    </font>
    <font>
      <sz val="1"/>
      <color indexed="8"/>
      <name val="Courier"/>
      <family val="1"/>
      <charset val="186"/>
    </font>
    <font>
      <b/>
      <sz val="1"/>
      <color indexed="8"/>
      <name val="Courier"/>
      <family val="1"/>
      <charset val="186"/>
    </font>
    <font>
      <sz val="10"/>
      <name val="Helv"/>
    </font>
    <font>
      <sz val="10"/>
      <name val="Arial"/>
      <family val="2"/>
    </font>
    <font>
      <sz val="11"/>
      <color indexed="8"/>
      <name val="Calibri"/>
      <family val="2"/>
    </font>
    <font>
      <sz val="11"/>
      <color indexed="8"/>
      <name val="Arial Narrow"/>
      <family val="2"/>
      <charset val="186"/>
    </font>
    <font>
      <vertAlign val="superscript"/>
      <sz val="10"/>
      <name val="Arial Narrow"/>
      <family val="2"/>
      <charset val="186"/>
    </font>
    <font>
      <sz val="10"/>
      <color theme="1"/>
      <name val="Arial Narrow"/>
      <family val="2"/>
      <charset val="186"/>
    </font>
    <font>
      <b/>
      <sz val="11"/>
      <color theme="1"/>
      <name val="Calibri"/>
      <family val="2"/>
      <charset val="186"/>
      <scheme val="minor"/>
    </font>
    <font>
      <b/>
      <sz val="10"/>
      <color theme="1"/>
      <name val="Arial Narrow"/>
      <family val="2"/>
      <charset val="186"/>
    </font>
    <font>
      <b/>
      <i/>
      <sz val="10"/>
      <name val="Arial Narrow"/>
      <family val="2"/>
      <charset val="186"/>
    </font>
    <font>
      <b/>
      <sz val="8"/>
      <name val="Arial Narrow"/>
      <family val="2"/>
      <charset val="186"/>
    </font>
    <font>
      <b/>
      <i/>
      <sz val="8"/>
      <name val="Arial Narrow"/>
      <family val="2"/>
      <charset val="186"/>
    </font>
    <font>
      <i/>
      <sz val="8"/>
      <name val="Arial Narrow"/>
      <family val="2"/>
      <charset val="186"/>
    </font>
    <font>
      <sz val="8"/>
      <name val="Arial Narrow"/>
      <family val="2"/>
      <charset val="186"/>
    </font>
    <font>
      <sz val="10"/>
      <color rgb="FF111111"/>
      <name val="Arial Narrow"/>
      <family val="2"/>
      <charset val="186"/>
    </font>
    <font>
      <sz val="10"/>
      <color rgb="FF1C1C1C"/>
      <name val="Arial Narrow"/>
      <family val="2"/>
      <charset val="186"/>
    </font>
    <font>
      <sz val="11"/>
      <name val="Calibri"/>
      <family val="2"/>
      <charset val="186"/>
      <scheme val="minor"/>
    </font>
    <font>
      <sz val="10"/>
      <name val="Calibri"/>
      <family val="2"/>
      <charset val="186"/>
      <scheme val="minor"/>
    </font>
    <font>
      <sz val="10"/>
      <color theme="1"/>
      <name val="Arial"/>
      <family val="2"/>
      <charset val="186"/>
    </font>
    <font>
      <b/>
      <sz val="11"/>
      <name val="Calibri"/>
      <family val="2"/>
      <charset val="186"/>
      <scheme val="minor"/>
    </font>
  </fonts>
  <fills count="6">
    <fill>
      <patternFill patternType="none"/>
    </fill>
    <fill>
      <patternFill patternType="gray125"/>
    </fill>
    <fill>
      <patternFill patternType="solid">
        <fgColor theme="0"/>
        <bgColor indexed="64"/>
      </patternFill>
    </fill>
    <fill>
      <patternFill patternType="solid">
        <fgColor indexed="9"/>
        <bgColor indexed="26"/>
      </patternFill>
    </fill>
    <fill>
      <patternFill patternType="solid">
        <fgColor theme="6" tint="0.59999389629810485"/>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right/>
      <top style="thin">
        <color indexed="64"/>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64"/>
      </bottom>
      <diagonal/>
    </border>
    <border>
      <left/>
      <right style="thin">
        <color indexed="8"/>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8"/>
      </left>
      <right style="thin">
        <color indexed="8"/>
      </right>
      <top style="thin">
        <color indexed="8"/>
      </top>
      <bottom/>
      <diagonal/>
    </border>
  </borders>
  <cellStyleXfs count="21">
    <xf numFmtId="0" fontId="0" fillId="0" borderId="0"/>
    <xf numFmtId="0" fontId="1" fillId="0" borderId="0"/>
    <xf numFmtId="0" fontId="4" fillId="0" borderId="0"/>
    <xf numFmtId="0" fontId="2" fillId="0" borderId="0"/>
    <xf numFmtId="0" fontId="4" fillId="0" borderId="0"/>
    <xf numFmtId="0" fontId="2" fillId="0" borderId="0"/>
    <xf numFmtId="0" fontId="2" fillId="0" borderId="0"/>
    <xf numFmtId="0" fontId="3" fillId="0" borderId="0"/>
    <xf numFmtId="0" fontId="2" fillId="0" borderId="0"/>
    <xf numFmtId="0" fontId="26" fillId="0" borderId="0"/>
    <xf numFmtId="166" fontId="24" fillId="0" borderId="0">
      <protection locked="0"/>
    </xf>
    <xf numFmtId="164" fontId="24" fillId="0" borderId="0">
      <protection locked="0"/>
    </xf>
    <xf numFmtId="165" fontId="25" fillId="0" borderId="0">
      <protection locked="0"/>
    </xf>
    <xf numFmtId="165" fontId="25" fillId="0" borderId="0">
      <protection locked="0"/>
    </xf>
    <xf numFmtId="0" fontId="2" fillId="0" borderId="0"/>
    <xf numFmtId="165" fontId="24" fillId="0" borderId="15">
      <protection locked="0"/>
    </xf>
    <xf numFmtId="0" fontId="2" fillId="0" borderId="0"/>
    <xf numFmtId="0" fontId="4" fillId="0" borderId="0"/>
    <xf numFmtId="9" fontId="2" fillId="0" borderId="0" applyFont="0" applyFill="0" applyBorder="0" applyAlignment="0" applyProtection="0"/>
    <xf numFmtId="0" fontId="28" fillId="0" borderId="0"/>
    <xf numFmtId="0" fontId="27" fillId="0" borderId="0"/>
  </cellStyleXfs>
  <cellXfs count="318">
    <xf numFmtId="0" fontId="0" fillId="0" borderId="0" xfId="0"/>
    <xf numFmtId="0" fontId="1" fillId="0" borderId="0" xfId="1"/>
    <xf numFmtId="0" fontId="5" fillId="0" borderId="0" xfId="1" applyFont="1" applyFill="1"/>
    <xf numFmtId="0" fontId="5" fillId="0" borderId="0" xfId="1" applyFont="1" applyFill="1" applyAlignment="1">
      <alignment horizontal="right"/>
    </xf>
    <xf numFmtId="0" fontId="5" fillId="0" borderId="0" xfId="1" applyFont="1" applyFill="1" applyBorder="1" applyAlignment="1">
      <alignment horizontal="right"/>
    </xf>
    <xf numFmtId="0" fontId="5" fillId="0" borderId="0" xfId="1" applyFont="1" applyFill="1" applyAlignment="1">
      <alignment horizontal="right" vertical="top"/>
    </xf>
    <xf numFmtId="0" fontId="7" fillId="0" borderId="0" xfId="1" applyNumberFormat="1" applyFont="1" applyFill="1" applyAlignment="1">
      <alignment vertical="center"/>
    </xf>
    <xf numFmtId="0" fontId="7" fillId="0" borderId="0" xfId="1" applyFont="1" applyFill="1" applyBorder="1" applyAlignment="1">
      <alignment vertical="center"/>
    </xf>
    <xf numFmtId="0" fontId="7" fillId="0" borderId="0" xfId="1" applyNumberFormat="1" applyFont="1" applyFill="1" applyBorder="1" applyAlignment="1">
      <alignment vertical="center" wrapText="1"/>
    </xf>
    <xf numFmtId="0" fontId="5" fillId="0" borderId="1" xfId="1" applyFont="1" applyFill="1" applyBorder="1" applyAlignment="1">
      <alignment horizontal="center" vertical="center"/>
    </xf>
    <xf numFmtId="0" fontId="10" fillId="0" borderId="1" xfId="1" applyNumberFormat="1" applyFont="1" applyFill="1" applyBorder="1" applyAlignment="1">
      <alignment horizontal="left" vertical="center" wrapText="1"/>
    </xf>
    <xf numFmtId="4" fontId="5" fillId="0" borderId="1" xfId="1" applyNumberFormat="1" applyFont="1" applyFill="1" applyBorder="1" applyAlignment="1">
      <alignment horizontal="right" vertical="center" shrinkToFit="1"/>
    </xf>
    <xf numFmtId="4" fontId="10" fillId="0" borderId="1" xfId="1" applyNumberFormat="1" applyFont="1" applyFill="1" applyBorder="1" applyAlignment="1">
      <alignment horizontal="right" vertical="center" shrinkToFit="1"/>
    </xf>
    <xf numFmtId="0" fontId="5" fillId="0" borderId="0" xfId="1" applyNumberFormat="1" applyFont="1" applyFill="1" applyBorder="1" applyAlignment="1">
      <alignment horizontal="left" vertical="center" wrapText="1"/>
    </xf>
    <xf numFmtId="4" fontId="5" fillId="0" borderId="0" xfId="1" applyNumberFormat="1" applyFont="1" applyFill="1" applyBorder="1" applyAlignment="1">
      <alignment horizontal="right" vertical="center" shrinkToFit="1"/>
    </xf>
    <xf numFmtId="2" fontId="11" fillId="0" borderId="0" xfId="1" applyNumberFormat="1" applyFont="1" applyFill="1" applyBorder="1" applyAlignment="1" applyProtection="1"/>
    <xf numFmtId="2" fontId="12" fillId="0" borderId="2" xfId="1" applyNumberFormat="1" applyFont="1" applyFill="1" applyBorder="1" applyAlignment="1" applyProtection="1">
      <alignment horizontal="center" vertical="center"/>
    </xf>
    <xf numFmtId="2" fontId="13" fillId="0" borderId="0" xfId="1" applyNumberFormat="1" applyFont="1" applyFill="1" applyBorder="1" applyAlignment="1" applyProtection="1">
      <alignment horizontal="right"/>
    </xf>
    <xf numFmtId="2" fontId="14" fillId="0" borderId="5" xfId="1" applyNumberFormat="1" applyFont="1" applyFill="1" applyBorder="1" applyAlignment="1" applyProtection="1">
      <alignment horizontal="center" vertical="center"/>
    </xf>
    <xf numFmtId="2" fontId="14" fillId="0" borderId="0" xfId="1" applyNumberFormat="1" applyFont="1" applyFill="1" applyBorder="1" applyAlignment="1" applyProtection="1">
      <alignment horizontal="left" vertical="center"/>
    </xf>
    <xf numFmtId="2" fontId="9" fillId="0" borderId="0" xfId="1" applyNumberFormat="1" applyFont="1" applyFill="1" applyBorder="1"/>
    <xf numFmtId="0" fontId="1" fillId="0" borderId="0" xfId="1"/>
    <xf numFmtId="0" fontId="2" fillId="0" borderId="1" xfId="1" applyFont="1" applyBorder="1" applyAlignment="1">
      <alignment horizontal="center"/>
    </xf>
    <xf numFmtId="0" fontId="7" fillId="0" borderId="0" xfId="1" applyNumberFormat="1" applyFont="1" applyFill="1" applyBorder="1" applyAlignment="1">
      <alignment vertical="center" wrapText="1"/>
    </xf>
    <xf numFmtId="2" fontId="11" fillId="0" borderId="0" xfId="1" applyNumberFormat="1" applyFont="1" applyFill="1" applyBorder="1" applyAlignment="1" applyProtection="1"/>
    <xf numFmtId="2" fontId="13" fillId="0" borderId="0" xfId="1" applyNumberFormat="1" applyFont="1" applyFill="1" applyBorder="1" applyAlignment="1" applyProtection="1">
      <alignment horizontal="right"/>
    </xf>
    <xf numFmtId="2" fontId="14" fillId="0" borderId="0" xfId="1" applyNumberFormat="1" applyFont="1" applyFill="1" applyBorder="1" applyAlignment="1" applyProtection="1">
      <alignment horizontal="left" vertical="center"/>
    </xf>
    <xf numFmtId="2" fontId="14" fillId="0" borderId="0" xfId="1" applyNumberFormat="1" applyFont="1" applyFill="1" applyBorder="1" applyAlignment="1" applyProtection="1">
      <alignment horizontal="center" vertical="center"/>
    </xf>
    <xf numFmtId="2" fontId="9" fillId="0" borderId="0" xfId="1" applyNumberFormat="1" applyFont="1" applyFill="1" applyBorder="1"/>
    <xf numFmtId="2" fontId="15" fillId="0" borderId="0" xfId="1" applyNumberFormat="1" applyFont="1" applyFill="1" applyBorder="1" applyAlignment="1">
      <alignment horizontal="center"/>
    </xf>
    <xf numFmtId="2" fontId="9" fillId="0" borderId="0" xfId="1" applyNumberFormat="1" applyFont="1" applyFill="1" applyBorder="1" applyAlignment="1">
      <alignment horizontal="center"/>
    </xf>
    <xf numFmtId="2" fontId="11" fillId="0" borderId="0" xfId="1" applyNumberFormat="1" applyFont="1" applyFill="1" applyBorder="1" applyAlignment="1"/>
    <xf numFmtId="0" fontId="9" fillId="0" borderId="0" xfId="1" applyFont="1" applyFill="1" applyBorder="1" applyAlignment="1">
      <alignment wrapText="1"/>
    </xf>
    <xf numFmtId="2" fontId="16" fillId="0" borderId="0" xfId="1" applyNumberFormat="1" applyFont="1" applyFill="1" applyBorder="1" applyAlignment="1"/>
    <xf numFmtId="2" fontId="9" fillId="0" borderId="0" xfId="1" applyNumberFormat="1" applyFont="1" applyFill="1" applyBorder="1" applyAlignment="1"/>
    <xf numFmtId="2" fontId="11" fillId="0" borderId="0" xfId="1" applyNumberFormat="1" applyFont="1" applyFill="1" applyBorder="1" applyAlignment="1">
      <alignment horizontal="center"/>
    </xf>
    <xf numFmtId="2" fontId="13" fillId="0" borderId="0" xfId="1" applyNumberFormat="1" applyFont="1" applyFill="1" applyBorder="1" applyAlignment="1">
      <alignment horizontal="center"/>
    </xf>
    <xf numFmtId="2" fontId="17" fillId="0" borderId="2" xfId="1" applyNumberFormat="1" applyFont="1" applyFill="1" applyBorder="1" applyAlignment="1">
      <alignment horizontal="right"/>
    </xf>
    <xf numFmtId="2" fontId="9" fillId="0" borderId="2" xfId="1" applyNumberFormat="1" applyFont="1" applyFill="1" applyBorder="1" applyAlignment="1">
      <alignment horizontal="left"/>
    </xf>
    <xf numFmtId="0" fontId="8" fillId="0" borderId="0" xfId="1" applyFont="1" applyFill="1" applyBorder="1" applyAlignment="1">
      <alignment horizontal="left"/>
    </xf>
    <xf numFmtId="2" fontId="18" fillId="0" borderId="6" xfId="1" applyNumberFormat="1" applyFont="1" applyFill="1" applyBorder="1" applyAlignment="1">
      <alignment horizontal="center" vertical="center"/>
    </xf>
    <xf numFmtId="2" fontId="18" fillId="0" borderId="7" xfId="1" applyNumberFormat="1" applyFont="1" applyFill="1" applyBorder="1" applyAlignment="1">
      <alignment horizontal="right" vertical="center" wrapText="1"/>
    </xf>
    <xf numFmtId="2" fontId="18" fillId="0" borderId="0" xfId="1" applyNumberFormat="1" applyFont="1" applyFill="1" applyBorder="1" applyAlignment="1">
      <alignment horizontal="center" vertical="center"/>
    </xf>
    <xf numFmtId="2" fontId="18" fillId="0" borderId="1" xfId="1" applyNumberFormat="1" applyFont="1" applyFill="1" applyBorder="1" applyAlignment="1">
      <alignment horizontal="right" vertical="center" wrapText="1"/>
    </xf>
    <xf numFmtId="2" fontId="11" fillId="0" borderId="0" xfId="1" applyNumberFormat="1" applyFont="1" applyFill="1" applyBorder="1"/>
    <xf numFmtId="2" fontId="13" fillId="0" borderId="0" xfId="1" applyNumberFormat="1" applyFont="1" applyFill="1" applyBorder="1"/>
    <xf numFmtId="2" fontId="19" fillId="0" borderId="0" xfId="1" applyNumberFormat="1" applyFont="1" applyFill="1" applyBorder="1" applyAlignment="1">
      <alignment horizontal="left" wrapText="1"/>
    </xf>
    <xf numFmtId="2" fontId="20" fillId="0" borderId="0" xfId="1" applyNumberFormat="1" applyFont="1" applyFill="1" applyBorder="1" applyAlignment="1" applyProtection="1">
      <alignment vertical="center"/>
    </xf>
    <xf numFmtId="2" fontId="14" fillId="0" borderId="0" xfId="1" applyNumberFormat="1" applyFont="1" applyFill="1" applyBorder="1" applyAlignment="1" applyProtection="1">
      <alignment vertical="center"/>
    </xf>
    <xf numFmtId="2" fontId="12" fillId="0" borderId="2" xfId="1" applyNumberFormat="1" applyFont="1" applyFill="1" applyBorder="1" applyAlignment="1" applyProtection="1">
      <alignment vertical="center"/>
    </xf>
    <xf numFmtId="2" fontId="20" fillId="0" borderId="2" xfId="1" applyNumberFormat="1" applyFont="1" applyFill="1" applyBorder="1" applyAlignment="1" applyProtection="1">
      <alignment vertical="center"/>
    </xf>
    <xf numFmtId="0" fontId="2" fillId="0" borderId="1" xfId="1" applyFont="1" applyBorder="1"/>
    <xf numFmtId="49" fontId="2" fillId="0" borderId="1" xfId="1" applyNumberFormat="1" applyFont="1" applyBorder="1" applyAlignment="1">
      <alignment horizontal="center"/>
    </xf>
    <xf numFmtId="0" fontId="2" fillId="0" borderId="7" xfId="3" applyFont="1" applyBorder="1"/>
    <xf numFmtId="0" fontId="2" fillId="0" borderId="4" xfId="3" applyFont="1" applyBorder="1" applyAlignment="1">
      <alignment wrapText="1"/>
    </xf>
    <xf numFmtId="0" fontId="8" fillId="0" borderId="2" xfId="1" applyFont="1" applyFill="1" applyBorder="1" applyAlignment="1">
      <alignment vertical="center"/>
    </xf>
    <xf numFmtId="0" fontId="29" fillId="0" borderId="0" xfId="1" applyFont="1" applyFill="1" applyBorder="1" applyAlignment="1">
      <alignment vertical="center"/>
    </xf>
    <xf numFmtId="0" fontId="23" fillId="0" borderId="0" xfId="1" applyFont="1" applyFill="1" applyBorder="1" applyAlignment="1">
      <alignment wrapText="1"/>
    </xf>
    <xf numFmtId="2" fontId="18" fillId="0" borderId="20" xfId="1" applyNumberFormat="1" applyFont="1" applyFill="1" applyBorder="1" applyAlignment="1">
      <alignment horizontal="right" vertical="center" wrapText="1"/>
    </xf>
    <xf numFmtId="2" fontId="18" fillId="0" borderId="16" xfId="1" applyNumberFormat="1" applyFont="1" applyFill="1" applyBorder="1" applyAlignment="1">
      <alignment horizontal="right" vertical="center" wrapText="1"/>
    </xf>
    <xf numFmtId="2" fontId="9" fillId="0" borderId="19" xfId="1" applyNumberFormat="1" applyFont="1" applyFill="1" applyBorder="1" applyAlignment="1">
      <alignment horizontal="center" vertical="center"/>
    </xf>
    <xf numFmtId="2" fontId="18" fillId="0" borderId="19" xfId="1" applyNumberFormat="1" applyFont="1" applyFill="1" applyBorder="1" applyAlignment="1">
      <alignment horizontal="center" vertical="center"/>
    </xf>
    <xf numFmtId="2" fontId="18" fillId="0" borderId="22" xfId="1" applyNumberFormat="1" applyFont="1" applyFill="1" applyBorder="1" applyAlignment="1">
      <alignment horizontal="center" vertical="center"/>
    </xf>
    <xf numFmtId="2" fontId="9" fillId="0" borderId="16" xfId="1" applyNumberFormat="1" applyFont="1" applyFill="1" applyBorder="1" applyAlignment="1">
      <alignment horizontal="right" vertical="center" wrapText="1"/>
    </xf>
    <xf numFmtId="2" fontId="9" fillId="0" borderId="0" xfId="3" applyNumberFormat="1" applyFont="1" applyFill="1" applyBorder="1" applyAlignment="1">
      <alignment horizontal="right" vertical="center"/>
    </xf>
    <xf numFmtId="0" fontId="9" fillId="0" borderId="0" xfId="3" applyFont="1"/>
    <xf numFmtId="0" fontId="22" fillId="0" borderId="0" xfId="3" applyFont="1" applyAlignment="1">
      <alignment horizontal="left"/>
    </xf>
    <xf numFmtId="0" fontId="18" fillId="0" borderId="0" xfId="3" applyFont="1"/>
    <xf numFmtId="0" fontId="9" fillId="0" borderId="1" xfId="3" applyFont="1" applyBorder="1" applyAlignment="1">
      <alignment horizontal="center"/>
    </xf>
    <xf numFmtId="0" fontId="9" fillId="0" borderId="1" xfId="3" applyFont="1" applyBorder="1"/>
    <xf numFmtId="2" fontId="9" fillId="0" borderId="1" xfId="3" applyNumberFormat="1" applyFont="1" applyBorder="1" applyAlignment="1">
      <alignment horizontal="center"/>
    </xf>
    <xf numFmtId="0" fontId="22" fillId="0" borderId="1" xfId="3" applyFont="1" applyBorder="1" applyAlignment="1">
      <alignment horizontal="center"/>
    </xf>
    <xf numFmtId="0" fontId="18" fillId="0" borderId="17" xfId="3" applyFont="1" applyBorder="1"/>
    <xf numFmtId="0" fontId="18" fillId="0" borderId="0" xfId="3" applyFont="1" applyAlignment="1"/>
    <xf numFmtId="0" fontId="19" fillId="0" borderId="0" xfId="3" applyFont="1"/>
    <xf numFmtId="0" fontId="9" fillId="0" borderId="0" xfId="3" applyFont="1" applyBorder="1"/>
    <xf numFmtId="0" fontId="2" fillId="0" borderId="0" xfId="3"/>
    <xf numFmtId="0" fontId="2" fillId="0" borderId="0" xfId="3" applyFont="1"/>
    <xf numFmtId="0" fontId="8" fillId="0" borderId="0" xfId="1" applyFont="1" applyFill="1" applyBorder="1" applyAlignment="1">
      <alignment vertical="center"/>
    </xf>
    <xf numFmtId="0" fontId="9" fillId="0" borderId="2" xfId="1" applyFont="1" applyFill="1" applyBorder="1" applyAlignment="1">
      <alignment wrapText="1"/>
    </xf>
    <xf numFmtId="0" fontId="18" fillId="0" borderId="0" xfId="3" applyFont="1" applyBorder="1"/>
    <xf numFmtId="0" fontId="2" fillId="0" borderId="0" xfId="3" applyAlignment="1">
      <alignment horizontal="center"/>
    </xf>
    <xf numFmtId="0" fontId="22" fillId="0" borderId="0" xfId="3" applyFont="1" applyAlignment="1">
      <alignment horizontal="center"/>
    </xf>
    <xf numFmtId="0" fontId="18" fillId="0" borderId="0" xfId="3" applyFont="1" applyAlignment="1">
      <alignment horizontal="center"/>
    </xf>
    <xf numFmtId="0" fontId="0" fillId="0" borderId="0" xfId="0" applyAlignment="1">
      <alignment horizontal="center"/>
    </xf>
    <xf numFmtId="0" fontId="9" fillId="0" borderId="1" xfId="0" applyFont="1" applyFill="1" applyBorder="1" applyAlignment="1">
      <alignment horizontal="center" vertical="top" wrapText="1"/>
    </xf>
    <xf numFmtId="0" fontId="9" fillId="0" borderId="1" xfId="0" applyFont="1" applyFill="1" applyBorder="1" applyAlignment="1">
      <alignment vertical="top" wrapText="1"/>
    </xf>
    <xf numFmtId="0" fontId="9" fillId="0" borderId="1" xfId="0" applyFont="1" applyFill="1" applyBorder="1" applyAlignment="1">
      <alignment horizontal="center" vertical="center" wrapText="1"/>
    </xf>
    <xf numFmtId="0" fontId="9" fillId="0" borderId="1" xfId="0" applyFont="1" applyBorder="1" applyAlignment="1">
      <alignment vertical="top" wrapText="1"/>
    </xf>
    <xf numFmtId="0" fontId="9" fillId="0" borderId="1" xfId="0" applyFont="1" applyBorder="1" applyAlignment="1">
      <alignment horizontal="center" vertical="top" wrapText="1"/>
    </xf>
    <xf numFmtId="0" fontId="9" fillId="0" borderId="1" xfId="0" applyFont="1" applyBorder="1"/>
    <xf numFmtId="2" fontId="9" fillId="0" borderId="1" xfId="0" applyNumberFormat="1" applyFont="1" applyBorder="1" applyAlignment="1">
      <alignment horizontal="center"/>
    </xf>
    <xf numFmtId="0" fontId="31" fillId="0" borderId="1" xfId="0" applyFont="1" applyBorder="1" applyAlignment="1">
      <alignment horizontal="center"/>
    </xf>
    <xf numFmtId="0" fontId="31" fillId="0" borderId="1" xfId="0" applyFont="1" applyBorder="1"/>
    <xf numFmtId="2" fontId="11" fillId="4" borderId="1" xfId="1" applyNumberFormat="1" applyFont="1" applyFill="1" applyBorder="1" applyAlignment="1">
      <alignment horizontal="center" vertical="center" wrapText="1"/>
    </xf>
    <xf numFmtId="2" fontId="11" fillId="4" borderId="1" xfId="1" applyNumberFormat="1" applyFont="1" applyFill="1" applyBorder="1" applyAlignment="1">
      <alignment horizontal="center" vertical="center"/>
    </xf>
    <xf numFmtId="0" fontId="10" fillId="4" borderId="1" xfId="1" applyFont="1" applyFill="1" applyBorder="1" applyAlignment="1">
      <alignment horizontal="center" vertical="center" wrapText="1"/>
    </xf>
    <xf numFmtId="0" fontId="10" fillId="4" borderId="4" xfId="1" applyFont="1" applyFill="1" applyBorder="1" applyAlignment="1">
      <alignment horizontal="center" vertical="center" wrapText="1"/>
    </xf>
    <xf numFmtId="0" fontId="31" fillId="0" borderId="25" xfId="0" applyFont="1" applyBorder="1" applyAlignment="1">
      <alignment horizontal="center"/>
    </xf>
    <xf numFmtId="0" fontId="31" fillId="0" borderId="25" xfId="0" applyFont="1" applyBorder="1"/>
    <xf numFmtId="0" fontId="9" fillId="0" borderId="25" xfId="0" applyFont="1" applyBorder="1"/>
    <xf numFmtId="0" fontId="9" fillId="0" borderId="25" xfId="0" applyFont="1" applyBorder="1" applyAlignment="1">
      <alignment horizontal="center"/>
    </xf>
    <xf numFmtId="2" fontId="9" fillId="0" borderId="25" xfId="0" applyNumberFormat="1" applyFont="1" applyBorder="1" applyAlignment="1">
      <alignment horizontal="center"/>
    </xf>
    <xf numFmtId="0" fontId="31" fillId="0" borderId="6" xfId="0" applyFont="1" applyBorder="1"/>
    <xf numFmtId="0" fontId="31" fillId="0" borderId="31" xfId="0" applyFont="1" applyBorder="1"/>
    <xf numFmtId="0" fontId="0" fillId="0" borderId="6" xfId="0" applyBorder="1"/>
    <xf numFmtId="0" fontId="0" fillId="0" borderId="31" xfId="0" applyBorder="1"/>
    <xf numFmtId="2" fontId="11" fillId="0" borderId="0" xfId="0" applyNumberFormat="1" applyFont="1" applyFill="1" applyBorder="1" applyAlignment="1" applyProtection="1"/>
    <xf numFmtId="2" fontId="9" fillId="0" borderId="0" xfId="0" applyNumberFormat="1" applyFont="1" applyFill="1" applyBorder="1"/>
    <xf numFmtId="2" fontId="11" fillId="0" borderId="0" xfId="0" applyNumberFormat="1" applyFont="1" applyFill="1" applyBorder="1"/>
    <xf numFmtId="2" fontId="14" fillId="0" borderId="0" xfId="0" applyNumberFormat="1" applyFont="1" applyFill="1" applyBorder="1" applyAlignment="1" applyProtection="1">
      <alignment horizontal="left" vertical="center"/>
    </xf>
    <xf numFmtId="2" fontId="14" fillId="0" borderId="0" xfId="0" applyNumberFormat="1" applyFont="1" applyFill="1" applyBorder="1" applyAlignment="1" applyProtection="1">
      <alignment horizontal="center" vertical="center"/>
    </xf>
    <xf numFmtId="2" fontId="14" fillId="0" borderId="18" xfId="0" applyNumberFormat="1" applyFont="1" applyFill="1" applyBorder="1" applyAlignment="1" applyProtection="1">
      <alignment horizontal="center" vertical="center"/>
    </xf>
    <xf numFmtId="2" fontId="12" fillId="0" borderId="2" xfId="0" applyNumberFormat="1" applyFont="1" applyFill="1" applyBorder="1" applyAlignment="1" applyProtection="1">
      <alignment vertical="center"/>
    </xf>
    <xf numFmtId="2" fontId="20" fillId="0" borderId="0" xfId="0" applyNumberFormat="1" applyFont="1" applyFill="1" applyBorder="1" applyAlignment="1" applyProtection="1">
      <alignment vertical="center"/>
    </xf>
    <xf numFmtId="0" fontId="0" fillId="0" borderId="0" xfId="0" applyBorder="1"/>
    <xf numFmtId="0" fontId="18" fillId="0" borderId="0" xfId="3" applyFont="1" applyAlignment="1">
      <alignment horizontal="left"/>
    </xf>
    <xf numFmtId="0" fontId="18" fillId="0" borderId="1" xfId="3" applyFont="1" applyBorder="1" applyAlignment="1">
      <alignment horizontal="center"/>
    </xf>
    <xf numFmtId="0" fontId="31" fillId="0" borderId="1" xfId="0" applyFont="1" applyFill="1" applyBorder="1" applyAlignment="1">
      <alignment wrapText="1"/>
    </xf>
    <xf numFmtId="0" fontId="31" fillId="0" borderId="1" xfId="0" applyFont="1" applyFill="1" applyBorder="1" applyAlignment="1">
      <alignment horizontal="center"/>
    </xf>
    <xf numFmtId="0" fontId="31" fillId="2" borderId="1" xfId="0" applyFont="1" applyFill="1" applyBorder="1"/>
    <xf numFmtId="0" fontId="31" fillId="0" borderId="1" xfId="0" applyFont="1" applyFill="1" applyBorder="1"/>
    <xf numFmtId="0" fontId="31" fillId="0" borderId="25" xfId="0" applyFont="1" applyFill="1" applyBorder="1"/>
    <xf numFmtId="0" fontId="31" fillId="0" borderId="25" xfId="0" applyFont="1" applyFill="1" applyBorder="1" applyAlignment="1">
      <alignment horizontal="center"/>
    </xf>
    <xf numFmtId="0" fontId="18" fillId="0" borderId="1" xfId="0" applyFont="1" applyBorder="1" applyAlignment="1">
      <alignment horizontal="center"/>
    </xf>
    <xf numFmtId="0" fontId="9" fillId="3" borderId="1" xfId="0" applyFont="1" applyFill="1" applyBorder="1" applyAlignment="1">
      <alignment horizontal="center" vertical="center"/>
    </xf>
    <xf numFmtId="0" fontId="9" fillId="0" borderId="1" xfId="0" applyFont="1" applyBorder="1" applyAlignment="1">
      <alignment wrapText="1"/>
    </xf>
    <xf numFmtId="0" fontId="9" fillId="0" borderId="1" xfId="0" applyFont="1" applyBorder="1" applyAlignment="1">
      <alignment horizontal="center" vertical="center"/>
    </xf>
    <xf numFmtId="2" fontId="9" fillId="0" borderId="1" xfId="0" applyNumberFormat="1" applyFont="1" applyBorder="1" applyAlignment="1">
      <alignment horizontal="center" vertical="center"/>
    </xf>
    <xf numFmtId="0" fontId="9" fillId="0" borderId="1" xfId="0" applyFont="1" applyFill="1" applyBorder="1" applyAlignment="1">
      <alignment wrapText="1"/>
    </xf>
    <xf numFmtId="0" fontId="9" fillId="0" borderId="1" xfId="0" applyFont="1" applyFill="1" applyBorder="1" applyAlignment="1">
      <alignment horizontal="center" vertical="center"/>
    </xf>
    <xf numFmtId="2" fontId="9" fillId="0" borderId="1" xfId="0" applyNumberFormat="1" applyFont="1" applyFill="1" applyBorder="1" applyAlignment="1">
      <alignment horizontal="center" vertical="center"/>
    </xf>
    <xf numFmtId="0" fontId="9" fillId="0" borderId="9" xfId="0" applyFont="1" applyBorder="1" applyAlignment="1">
      <alignment horizontal="left"/>
    </xf>
    <xf numFmtId="0" fontId="9" fillId="0" borderId="0" xfId="0" applyFont="1" applyBorder="1" applyAlignment="1">
      <alignment horizontal="center" vertical="center"/>
    </xf>
    <xf numFmtId="0" fontId="9" fillId="0" borderId="28" xfId="0" applyFont="1" applyFill="1" applyBorder="1" applyAlignment="1">
      <alignment vertical="center" wrapText="1"/>
    </xf>
    <xf numFmtId="0" fontId="9" fillId="0" borderId="12" xfId="0" applyFont="1" applyFill="1" applyBorder="1" applyAlignment="1">
      <alignment horizontal="center" vertical="center"/>
    </xf>
    <xf numFmtId="0" fontId="9" fillId="0" borderId="1" xfId="0" applyFont="1" applyFill="1" applyBorder="1" applyAlignment="1">
      <alignment vertical="center" wrapText="1"/>
    </xf>
    <xf numFmtId="2" fontId="9" fillId="3" borderId="1" xfId="0" applyNumberFormat="1" applyFont="1" applyFill="1" applyBorder="1" applyAlignment="1">
      <alignment horizontal="center" vertical="center"/>
    </xf>
    <xf numFmtId="0" fontId="9" fillId="0" borderId="1" xfId="0" applyFont="1" applyFill="1" applyBorder="1" applyAlignment="1">
      <alignment horizontal="left" vertical="center" wrapText="1"/>
    </xf>
    <xf numFmtId="0" fontId="18" fillId="0" borderId="1" xfId="0" applyFont="1" applyBorder="1" applyAlignment="1">
      <alignment horizontal="center" wrapText="1"/>
    </xf>
    <xf numFmtId="2" fontId="9" fillId="0" borderId="1" xfId="0" applyNumberFormat="1" applyFont="1" applyFill="1" applyBorder="1" applyAlignment="1">
      <alignment horizontal="center"/>
    </xf>
    <xf numFmtId="0" fontId="9" fillId="0" borderId="1" xfId="0" applyFont="1" applyFill="1" applyBorder="1" applyAlignment="1">
      <alignment horizontal="right" wrapText="1"/>
    </xf>
    <xf numFmtId="0" fontId="9" fillId="0" borderId="1" xfId="0" applyFont="1" applyFill="1" applyBorder="1" applyAlignment="1">
      <alignment horizontal="left" wrapText="1"/>
    </xf>
    <xf numFmtId="0" fontId="9" fillId="0" borderId="1" xfId="0" applyFont="1" applyFill="1" applyBorder="1" applyAlignment="1">
      <alignment horizontal="right" vertical="center" wrapText="1"/>
    </xf>
    <xf numFmtId="0" fontId="9" fillId="0" borderId="25" xfId="0" applyFont="1" applyFill="1" applyBorder="1" applyAlignment="1">
      <alignment horizontal="left" vertical="top" wrapText="1"/>
    </xf>
    <xf numFmtId="0" fontId="9" fillId="0" borderId="25" xfId="0" applyFont="1" applyFill="1" applyBorder="1" applyAlignment="1">
      <alignment horizontal="center" vertical="center"/>
    </xf>
    <xf numFmtId="0" fontId="31" fillId="0" borderId="4" xfId="0" applyFont="1" applyBorder="1" applyAlignment="1">
      <alignment horizontal="center"/>
    </xf>
    <xf numFmtId="0" fontId="31" fillId="0" borderId="4" xfId="0" applyFont="1" applyBorder="1"/>
    <xf numFmtId="2" fontId="18" fillId="0" borderId="0" xfId="0" applyNumberFormat="1" applyFont="1" applyFill="1" applyBorder="1" applyAlignment="1" applyProtection="1"/>
    <xf numFmtId="2" fontId="34" fillId="0" borderId="2" xfId="0" applyNumberFormat="1" applyFont="1" applyFill="1" applyBorder="1" applyAlignment="1" applyProtection="1">
      <alignment vertical="center"/>
    </xf>
    <xf numFmtId="2" fontId="19" fillId="0" borderId="18" xfId="0" applyNumberFormat="1" applyFont="1" applyFill="1" applyBorder="1" applyAlignment="1" applyProtection="1">
      <alignment horizontal="center" vertical="center"/>
    </xf>
    <xf numFmtId="2" fontId="18" fillId="0" borderId="0" xfId="0" applyNumberFormat="1" applyFont="1" applyFill="1" applyBorder="1"/>
    <xf numFmtId="2" fontId="19" fillId="0" borderId="0" xfId="0" applyNumberFormat="1" applyFont="1" applyFill="1" applyBorder="1" applyAlignment="1" applyProtection="1">
      <alignment horizontal="left" vertical="center"/>
    </xf>
    <xf numFmtId="2" fontId="35" fillId="0" borderId="0" xfId="0" applyNumberFormat="1" applyFont="1" applyFill="1" applyBorder="1" applyAlignment="1" applyProtection="1"/>
    <xf numFmtId="2" fontId="36" fillId="0" borderId="2" xfId="0" applyNumberFormat="1" applyFont="1" applyFill="1" applyBorder="1" applyAlignment="1" applyProtection="1">
      <alignment vertical="center"/>
    </xf>
    <xf numFmtId="2" fontId="37" fillId="0" borderId="18" xfId="0" applyNumberFormat="1" applyFont="1" applyFill="1" applyBorder="1" applyAlignment="1" applyProtection="1">
      <alignment horizontal="center" vertical="center"/>
    </xf>
    <xf numFmtId="2" fontId="38" fillId="0" borderId="0" xfId="0" applyNumberFormat="1" applyFont="1" applyFill="1" applyBorder="1"/>
    <xf numFmtId="2" fontId="35" fillId="0" borderId="0" xfId="0" applyNumberFormat="1" applyFont="1" applyFill="1" applyBorder="1"/>
    <xf numFmtId="2" fontId="37" fillId="0" borderId="0" xfId="0" applyNumberFormat="1" applyFont="1" applyFill="1" applyBorder="1" applyAlignment="1" applyProtection="1">
      <alignment horizontal="left" vertical="center"/>
    </xf>
    <xf numFmtId="0" fontId="9" fillId="0" borderId="0" xfId="3" applyFont="1" applyAlignment="1">
      <alignment horizontal="left"/>
    </xf>
    <xf numFmtId="0" fontId="9" fillId="0" borderId="2" xfId="1" applyFont="1" applyFill="1" applyBorder="1" applyAlignment="1">
      <alignment horizontal="left" wrapText="1"/>
    </xf>
    <xf numFmtId="0" fontId="2" fillId="0" borderId="17" xfId="3" applyFont="1" applyBorder="1"/>
    <xf numFmtId="0" fontId="2" fillId="0" borderId="17" xfId="3" applyBorder="1"/>
    <xf numFmtId="0" fontId="18" fillId="0" borderId="1" xfId="0" applyFont="1" applyFill="1" applyBorder="1" applyAlignment="1">
      <alignment horizontal="center" vertical="top" wrapText="1"/>
    </xf>
    <xf numFmtId="0" fontId="18" fillId="0" borderId="1" xfId="0" applyFont="1" applyBorder="1" applyAlignment="1">
      <alignment horizontal="center" vertical="top" wrapText="1"/>
    </xf>
    <xf numFmtId="0" fontId="31" fillId="0" borderId="1" xfId="0" applyFont="1" applyFill="1" applyBorder="1" applyAlignment="1"/>
    <xf numFmtId="0" fontId="9" fillId="0" borderId="1" xfId="0" applyFont="1" applyBorder="1" applyAlignment="1">
      <alignment horizontal="left" vertical="top" wrapText="1"/>
    </xf>
    <xf numFmtId="0" fontId="39" fillId="0" borderId="1" xfId="0" applyFont="1" applyBorder="1" applyAlignment="1">
      <alignment horizontal="center" vertical="top" wrapText="1"/>
    </xf>
    <xf numFmtId="0" fontId="39" fillId="0" borderId="1" xfId="0" applyFont="1" applyBorder="1" applyAlignment="1">
      <alignment horizontal="left" vertical="top" wrapText="1"/>
    </xf>
    <xf numFmtId="0" fontId="40" fillId="0" borderId="1" xfId="0" applyFont="1" applyBorder="1" applyAlignment="1">
      <alignment horizontal="center" vertical="top" wrapText="1"/>
    </xf>
    <xf numFmtId="0" fontId="40" fillId="0" borderId="1" xfId="0" applyFont="1" applyBorder="1" applyAlignment="1">
      <alignment horizontal="left" vertical="top" wrapText="1"/>
    </xf>
    <xf numFmtId="0" fontId="9" fillId="0" borderId="1" xfId="0" applyFont="1" applyFill="1" applyBorder="1" applyAlignment="1">
      <alignment horizontal="left" vertical="top" wrapText="1"/>
    </xf>
    <xf numFmtId="0" fontId="9" fillId="0" borderId="25" xfId="0" applyFont="1" applyBorder="1" applyAlignment="1">
      <alignment horizontal="left" vertical="top" wrapText="1"/>
    </xf>
    <xf numFmtId="0" fontId="18" fillId="0" borderId="1" xfId="0" applyNumberFormat="1" applyFont="1" applyFill="1" applyBorder="1" applyAlignment="1">
      <alignment horizontal="center" wrapText="1"/>
    </xf>
    <xf numFmtId="0" fontId="9" fillId="0" borderId="1" xfId="0" applyFont="1" applyFill="1" applyBorder="1" applyAlignment="1">
      <alignment horizontal="center"/>
    </xf>
    <xf numFmtId="0" fontId="18" fillId="0" borderId="25" xfId="0" applyNumberFormat="1" applyFont="1" applyFill="1" applyBorder="1" applyAlignment="1">
      <alignment horizontal="center" wrapText="1"/>
    </xf>
    <xf numFmtId="0" fontId="9" fillId="0" borderId="25" xfId="0" applyNumberFormat="1" applyFont="1" applyFill="1" applyBorder="1" applyAlignment="1">
      <alignment horizontal="center"/>
    </xf>
    <xf numFmtId="0" fontId="9" fillId="0" borderId="25" xfId="0" applyNumberFormat="1" applyFont="1" applyFill="1" applyBorder="1" applyAlignment="1">
      <alignment horizontal="right" wrapText="1"/>
    </xf>
    <xf numFmtId="2" fontId="9" fillId="0" borderId="25" xfId="0" applyNumberFormat="1" applyFont="1" applyFill="1" applyBorder="1" applyAlignment="1">
      <alignment horizontal="center"/>
    </xf>
    <xf numFmtId="0" fontId="9" fillId="0" borderId="1" xfId="0" applyNumberFormat="1" applyFont="1" applyFill="1" applyBorder="1" applyAlignment="1">
      <alignment horizontal="center"/>
    </xf>
    <xf numFmtId="0" fontId="9" fillId="0" borderId="1" xfId="0" applyNumberFormat="1" applyFont="1" applyFill="1" applyBorder="1" applyAlignment="1">
      <alignment horizontal="left" wrapText="1"/>
    </xf>
    <xf numFmtId="0" fontId="9" fillId="0" borderId="1" xfId="0" applyNumberFormat="1" applyFont="1" applyFill="1" applyBorder="1" applyAlignment="1">
      <alignment horizontal="right" wrapText="1"/>
    </xf>
    <xf numFmtId="49" fontId="9" fillId="0" borderId="1" xfId="9" applyNumberFormat="1" applyFont="1" applyFill="1" applyBorder="1" applyAlignment="1" applyProtection="1">
      <alignment horizontal="center"/>
    </xf>
    <xf numFmtId="0" fontId="9" fillId="0" borderId="7" xfId="0" applyNumberFormat="1" applyFont="1" applyFill="1" applyBorder="1" applyAlignment="1">
      <alignment horizontal="left" wrapText="1"/>
    </xf>
    <xf numFmtId="0" fontId="9" fillId="0" borderId="7" xfId="0" applyNumberFormat="1" applyFont="1" applyFill="1" applyBorder="1" applyAlignment="1">
      <alignment horizontal="center"/>
    </xf>
    <xf numFmtId="2" fontId="9" fillId="0" borderId="7" xfId="0" applyNumberFormat="1" applyFont="1" applyFill="1" applyBorder="1" applyAlignment="1">
      <alignment horizontal="center"/>
    </xf>
    <xf numFmtId="0" fontId="9" fillId="0" borderId="7" xfId="0" applyNumberFormat="1" applyFont="1" applyFill="1" applyBorder="1" applyAlignment="1">
      <alignment horizontal="right" wrapText="1"/>
    </xf>
    <xf numFmtId="0" fontId="9" fillId="0" borderId="7" xfId="0" quotePrefix="1" applyNumberFormat="1" applyFont="1" applyFill="1" applyBorder="1" applyAlignment="1">
      <alignment horizontal="left" wrapText="1"/>
    </xf>
    <xf numFmtId="0" fontId="8" fillId="0" borderId="2" xfId="1" applyFont="1" applyFill="1" applyBorder="1" applyAlignment="1">
      <alignment horizontal="left"/>
    </xf>
    <xf numFmtId="0" fontId="40" fillId="0" borderId="1" xfId="0" applyFont="1" applyFill="1" applyBorder="1" applyAlignment="1">
      <alignment horizontal="center" vertical="top" wrapText="1"/>
    </xf>
    <xf numFmtId="0" fontId="9" fillId="0" borderId="2" xfId="1" applyFont="1" applyFill="1" applyBorder="1" applyAlignment="1">
      <alignment vertical="center"/>
    </xf>
    <xf numFmtId="0" fontId="9" fillId="0" borderId="0" xfId="1" applyFont="1" applyFill="1" applyBorder="1" applyAlignment="1">
      <alignment vertical="center"/>
    </xf>
    <xf numFmtId="0" fontId="9" fillId="0" borderId="7" xfId="0" applyFont="1" applyFill="1" applyBorder="1" applyAlignment="1">
      <alignment horizontal="right" wrapText="1"/>
    </xf>
    <xf numFmtId="167" fontId="9" fillId="0" borderId="1" xfId="0" applyNumberFormat="1" applyFont="1" applyFill="1" applyBorder="1" applyAlignment="1">
      <alignment horizontal="center"/>
    </xf>
    <xf numFmtId="0" fontId="18" fillId="0" borderId="1" xfId="0" applyFont="1" applyFill="1" applyBorder="1" applyAlignment="1">
      <alignment horizontal="center" wrapText="1"/>
    </xf>
    <xf numFmtId="168" fontId="9" fillId="0" borderId="1" xfId="0" applyNumberFormat="1" applyFont="1" applyFill="1" applyBorder="1" applyAlignment="1">
      <alignment horizontal="center"/>
    </xf>
    <xf numFmtId="0" fontId="9" fillId="0" borderId="1" xfId="0" applyFont="1" applyFill="1" applyBorder="1" applyAlignment="1">
      <alignment horizontal="right"/>
    </xf>
    <xf numFmtId="1" fontId="9" fillId="0" borderId="1" xfId="0" applyNumberFormat="1" applyFont="1" applyFill="1" applyBorder="1" applyAlignment="1">
      <alignment horizontal="center"/>
    </xf>
    <xf numFmtId="0" fontId="18" fillId="0" borderId="1" xfId="0" applyFont="1" applyFill="1" applyBorder="1" applyAlignment="1">
      <alignment horizontal="center"/>
    </xf>
    <xf numFmtId="2" fontId="9" fillId="0" borderId="26" xfId="0" applyNumberFormat="1" applyFont="1" applyFill="1" applyBorder="1" applyAlignment="1" applyProtection="1">
      <alignment horizontal="center" vertical="center" wrapText="1"/>
      <protection locked="0"/>
    </xf>
    <xf numFmtId="0" fontId="2" fillId="0" borderId="0" xfId="3" applyFont="1" applyFill="1" applyAlignment="1">
      <alignment horizontal="center"/>
    </xf>
    <xf numFmtId="0" fontId="2" fillId="0" borderId="0" xfId="3" applyFont="1" applyFill="1"/>
    <xf numFmtId="0" fontId="41" fillId="0" borderId="0" xfId="0" applyFont="1" applyFill="1"/>
    <xf numFmtId="0" fontId="22" fillId="0" borderId="0" xfId="3" applyFont="1" applyFill="1" applyAlignment="1">
      <alignment horizontal="center"/>
    </xf>
    <xf numFmtId="0" fontId="22" fillId="0" borderId="0" xfId="3" applyFont="1" applyFill="1" applyAlignment="1">
      <alignment horizontal="left"/>
    </xf>
    <xf numFmtId="0" fontId="18" fillId="0" borderId="0" xfId="3" applyFont="1" applyFill="1"/>
    <xf numFmtId="0" fontId="18" fillId="0" borderId="0" xfId="3" applyFont="1" applyFill="1" applyAlignment="1">
      <alignment horizontal="left"/>
    </xf>
    <xf numFmtId="0" fontId="18" fillId="0" borderId="0" xfId="3" applyFont="1" applyFill="1" applyAlignment="1"/>
    <xf numFmtId="0" fontId="18" fillId="0" borderId="17" xfId="3" applyFont="1" applyFill="1" applyBorder="1"/>
    <xf numFmtId="0" fontId="9" fillId="0" borderId="0" xfId="3" applyFont="1" applyFill="1" applyAlignment="1">
      <alignment horizontal="left"/>
    </xf>
    <xf numFmtId="0" fontId="9" fillId="0" borderId="0" xfId="3" applyFont="1" applyFill="1" applyBorder="1"/>
    <xf numFmtId="0" fontId="19" fillId="0" borderId="0" xfId="3" applyFont="1" applyFill="1"/>
    <xf numFmtId="0" fontId="18" fillId="0" borderId="0" xfId="3" applyFont="1" applyFill="1" applyAlignment="1">
      <alignment horizontal="center"/>
    </xf>
    <xf numFmtId="0" fontId="9" fillId="0" borderId="1" xfId="0" applyFont="1" applyFill="1" applyBorder="1"/>
    <xf numFmtId="0" fontId="41" fillId="0" borderId="0" xfId="0" applyFont="1" applyFill="1" applyAlignment="1">
      <alignment horizontal="center"/>
    </xf>
    <xf numFmtId="0" fontId="41" fillId="0" borderId="1" xfId="0" applyFont="1" applyFill="1" applyBorder="1" applyAlignment="1">
      <alignment horizontal="center"/>
    </xf>
    <xf numFmtId="0" fontId="9" fillId="0" borderId="1" xfId="0" quotePrefix="1" applyFont="1" applyFill="1" applyBorder="1" applyAlignment="1">
      <alignment wrapText="1"/>
    </xf>
    <xf numFmtId="0" fontId="9" fillId="0" borderId="1" xfId="0" quotePrefix="1" applyNumberFormat="1" applyFont="1" applyFill="1" applyBorder="1" applyAlignment="1">
      <alignment horizontal="left" wrapText="1"/>
    </xf>
    <xf numFmtId="0" fontId="18" fillId="0" borderId="7" xfId="0" applyNumberFormat="1" applyFont="1" applyFill="1" applyBorder="1" applyAlignment="1">
      <alignment horizontal="center" wrapText="1"/>
    </xf>
    <xf numFmtId="0" fontId="9" fillId="0" borderId="26" xfId="19" applyNumberFormat="1" applyFont="1" applyFill="1" applyBorder="1" applyAlignment="1" applyProtection="1">
      <alignment horizontal="center" vertical="center" wrapText="1"/>
      <protection locked="0"/>
    </xf>
    <xf numFmtId="2" fontId="9" fillId="0" borderId="1" xfId="9" applyNumberFormat="1" applyFont="1" applyFill="1" applyBorder="1" applyAlignment="1" applyProtection="1">
      <alignment horizontal="center"/>
    </xf>
    <xf numFmtId="0" fontId="9" fillId="0" borderId="6" xfId="0" applyFont="1" applyFill="1" applyBorder="1"/>
    <xf numFmtId="0" fontId="9" fillId="0" borderId="31" xfId="0" applyFont="1" applyFill="1" applyBorder="1"/>
    <xf numFmtId="0" fontId="42" fillId="0" borderId="0" xfId="0" applyFont="1" applyFill="1"/>
    <xf numFmtId="2" fontId="15" fillId="0" borderId="2" xfId="1" applyNumberFormat="1" applyFont="1" applyFill="1" applyBorder="1" applyAlignment="1">
      <alignment horizontal="center"/>
    </xf>
    <xf numFmtId="0" fontId="9" fillId="0" borderId="7" xfId="0" applyFont="1" applyFill="1" applyBorder="1" applyAlignment="1">
      <alignment horizontal="center"/>
    </xf>
    <xf numFmtId="0" fontId="9" fillId="0" borderId="7" xfId="0" applyFont="1" applyFill="1" applyBorder="1"/>
    <xf numFmtId="0" fontId="31" fillId="0" borderId="1" xfId="0" applyFont="1" applyFill="1" applyBorder="1" applyAlignment="1">
      <alignment horizontal="center" vertical="center"/>
    </xf>
    <xf numFmtId="0" fontId="9" fillId="0" borderId="1" xfId="0" applyFont="1" applyBorder="1" applyAlignment="1">
      <alignment horizontal="center" vertical="center" wrapText="1"/>
    </xf>
    <xf numFmtId="0" fontId="31" fillId="0" borderId="1" xfId="0" applyFont="1" applyFill="1" applyBorder="1" applyAlignment="1">
      <alignment vertical="center"/>
    </xf>
    <xf numFmtId="0" fontId="31" fillId="0" borderId="25" xfId="0" applyFont="1" applyFill="1" applyBorder="1" applyAlignment="1">
      <alignment horizontal="center" vertical="center"/>
    </xf>
    <xf numFmtId="0" fontId="9" fillId="0" borderId="25" xfId="0" applyFont="1" applyBorder="1" applyAlignment="1">
      <alignment horizontal="center" vertical="center" wrapText="1"/>
    </xf>
    <xf numFmtId="0" fontId="9" fillId="0" borderId="2" xfId="1" applyFont="1" applyFill="1" applyBorder="1" applyAlignment="1">
      <alignment horizontal="left" vertical="center"/>
    </xf>
    <xf numFmtId="2" fontId="9" fillId="3" borderId="13" xfId="0" applyNumberFormat="1" applyFont="1" applyFill="1" applyBorder="1" applyAlignment="1">
      <alignment horizontal="center" vertical="center"/>
    </xf>
    <xf numFmtId="2" fontId="17" fillId="0" borderId="0" xfId="1" applyNumberFormat="1" applyFont="1" applyFill="1" applyBorder="1" applyAlignment="1">
      <alignment horizontal="right"/>
    </xf>
    <xf numFmtId="2" fontId="9" fillId="0" borderId="0" xfId="1" applyNumberFormat="1" applyFont="1" applyFill="1" applyBorder="1" applyAlignment="1">
      <alignment horizontal="left"/>
    </xf>
    <xf numFmtId="0" fontId="43" fillId="0" borderId="0" xfId="0" applyFont="1" applyAlignment="1">
      <alignment horizontal="justify" vertical="center"/>
    </xf>
    <xf numFmtId="0" fontId="0" fillId="0" borderId="0" xfId="0" applyAlignment="1">
      <alignment vertical="center"/>
    </xf>
    <xf numFmtId="0" fontId="32" fillId="0" borderId="0" xfId="0" applyFont="1" applyAlignment="1">
      <alignment vertical="center"/>
    </xf>
    <xf numFmtId="0" fontId="9" fillId="0" borderId="0" xfId="0" applyFont="1"/>
    <xf numFmtId="0" fontId="41" fillId="0" borderId="0" xfId="0" applyFont="1"/>
    <xf numFmtId="2" fontId="9" fillId="5" borderId="1" xfId="0" applyNumberFormat="1" applyFont="1" applyFill="1" applyBorder="1" applyAlignment="1">
      <alignment horizontal="center"/>
    </xf>
    <xf numFmtId="0" fontId="5" fillId="0" borderId="0" xfId="1" applyFont="1" applyFill="1" applyAlignment="1">
      <alignment horizontal="right"/>
    </xf>
    <xf numFmtId="0" fontId="5" fillId="0" borderId="0" xfId="1" applyFont="1" applyFill="1" applyAlignment="1">
      <alignment horizontal="right" wrapText="1"/>
    </xf>
    <xf numFmtId="0" fontId="5" fillId="2" borderId="0" xfId="1" applyFont="1" applyFill="1" applyAlignment="1">
      <alignment horizontal="right"/>
    </xf>
    <xf numFmtId="0" fontId="6" fillId="0" borderId="0" xfId="1" applyFont="1" applyFill="1" applyAlignment="1">
      <alignment horizontal="center"/>
    </xf>
    <xf numFmtId="0" fontId="5" fillId="0" borderId="2" xfId="1" applyFont="1" applyFill="1" applyBorder="1" applyAlignment="1">
      <alignment horizontal="left" vertical="center"/>
    </xf>
    <xf numFmtId="0" fontId="13" fillId="0" borderId="3" xfId="1" applyFont="1" applyFill="1" applyBorder="1" applyAlignment="1">
      <alignment horizontal="left" wrapText="1"/>
    </xf>
    <xf numFmtId="0" fontId="7" fillId="0" borderId="2" xfId="1" applyNumberFormat="1" applyFont="1" applyFill="1" applyBorder="1" applyAlignment="1">
      <alignment horizontal="left" vertical="center"/>
    </xf>
    <xf numFmtId="0" fontId="10" fillId="0" borderId="10" xfId="1" applyNumberFormat="1" applyFont="1" applyFill="1" applyBorder="1" applyAlignment="1">
      <alignment horizontal="right" vertical="center" wrapText="1"/>
    </xf>
    <xf numFmtId="0" fontId="10" fillId="0" borderId="9" xfId="1" applyNumberFormat="1" applyFont="1" applyFill="1" applyBorder="1" applyAlignment="1">
      <alignment horizontal="right" vertical="center" wrapText="1"/>
    </xf>
    <xf numFmtId="0" fontId="7" fillId="0" borderId="0" xfId="1" applyFont="1" applyFill="1" applyBorder="1" applyAlignment="1">
      <alignment horizontal="left" vertical="center"/>
    </xf>
    <xf numFmtId="0" fontId="29" fillId="0" borderId="2" xfId="1" applyFont="1" applyFill="1" applyBorder="1" applyAlignment="1">
      <alignment horizontal="left" vertical="center"/>
    </xf>
    <xf numFmtId="0" fontId="23" fillId="0" borderId="17" xfId="1" applyFont="1" applyFill="1" applyBorder="1" applyAlignment="1">
      <alignment horizontal="left" wrapText="1"/>
    </xf>
    <xf numFmtId="2" fontId="15" fillId="0" borderId="0" xfId="1" applyNumberFormat="1" applyFont="1" applyFill="1" applyBorder="1" applyAlignment="1">
      <alignment horizontal="center"/>
    </xf>
    <xf numFmtId="2" fontId="15" fillId="0" borderId="2" xfId="1" applyNumberFormat="1" applyFont="1" applyFill="1" applyBorder="1" applyAlignment="1">
      <alignment horizontal="center"/>
    </xf>
    <xf numFmtId="2" fontId="9" fillId="0" borderId="0" xfId="1" applyNumberFormat="1" applyFont="1" applyFill="1" applyBorder="1" applyAlignment="1">
      <alignment horizontal="center"/>
    </xf>
    <xf numFmtId="0" fontId="7" fillId="0" borderId="0" xfId="1" applyNumberFormat="1" applyFont="1" applyFill="1" applyAlignment="1">
      <alignment horizontal="left" vertical="center"/>
    </xf>
    <xf numFmtId="0" fontId="7" fillId="0" borderId="0" xfId="1" applyNumberFormat="1" applyFont="1" applyFill="1" applyBorder="1" applyAlignment="1">
      <alignment horizontal="left" vertical="center"/>
    </xf>
    <xf numFmtId="2" fontId="13" fillId="0" borderId="0" xfId="1" applyNumberFormat="1" applyFont="1" applyFill="1" applyBorder="1" applyAlignment="1">
      <alignment horizontal="center"/>
    </xf>
    <xf numFmtId="0" fontId="8" fillId="0" borderId="0" xfId="1" applyFont="1" applyFill="1" applyBorder="1" applyAlignment="1">
      <alignment horizontal="left"/>
    </xf>
    <xf numFmtId="2" fontId="11" fillId="4" borderId="1" xfId="1" applyNumberFormat="1" applyFont="1" applyFill="1" applyBorder="1" applyAlignment="1">
      <alignment horizontal="center" vertical="center"/>
    </xf>
    <xf numFmtId="2" fontId="11" fillId="4" borderId="1" xfId="1" applyNumberFormat="1" applyFont="1" applyFill="1" applyBorder="1" applyAlignment="1">
      <alignment horizontal="center" vertical="center" wrapText="1"/>
    </xf>
    <xf numFmtId="2" fontId="14" fillId="0" borderId="5" xfId="1" applyNumberFormat="1" applyFont="1" applyFill="1" applyBorder="1" applyAlignment="1" applyProtection="1">
      <alignment horizontal="center" vertical="center"/>
    </xf>
    <xf numFmtId="2" fontId="11" fillId="4" borderId="4" xfId="1" applyNumberFormat="1" applyFont="1" applyFill="1" applyBorder="1" applyAlignment="1">
      <alignment horizontal="center" vertical="center" wrapText="1"/>
    </xf>
    <xf numFmtId="2" fontId="11" fillId="4" borderId="8" xfId="1" applyNumberFormat="1" applyFont="1" applyFill="1" applyBorder="1" applyAlignment="1">
      <alignment horizontal="center" vertical="center" wrapText="1"/>
    </xf>
    <xf numFmtId="2" fontId="11" fillId="4" borderId="7" xfId="1" applyNumberFormat="1" applyFont="1" applyFill="1" applyBorder="1" applyAlignment="1">
      <alignment horizontal="center" vertical="center" wrapText="1"/>
    </xf>
    <xf numFmtId="2" fontId="18" fillId="0" borderId="6" xfId="1" applyNumberFormat="1" applyFont="1" applyFill="1" applyBorder="1" applyAlignment="1">
      <alignment horizontal="right" vertical="center" wrapText="1"/>
    </xf>
    <xf numFmtId="2" fontId="18" fillId="0" borderId="21" xfId="1" applyNumberFormat="1" applyFont="1" applyFill="1" applyBorder="1" applyAlignment="1">
      <alignment horizontal="right" vertical="center" wrapText="1"/>
    </xf>
    <xf numFmtId="2" fontId="18" fillId="0" borderId="1" xfId="1" applyNumberFormat="1" applyFont="1" applyFill="1" applyBorder="1" applyAlignment="1">
      <alignment horizontal="right" vertical="center"/>
    </xf>
    <xf numFmtId="2" fontId="18" fillId="0" borderId="16" xfId="1" applyNumberFormat="1" applyFont="1" applyFill="1" applyBorder="1" applyAlignment="1">
      <alignment horizontal="right" vertical="center"/>
    </xf>
    <xf numFmtId="2" fontId="19" fillId="0" borderId="0" xfId="1" applyNumberFormat="1" applyFont="1" applyFill="1" applyBorder="1" applyAlignment="1">
      <alignment horizontal="left" wrapText="1"/>
    </xf>
    <xf numFmtId="2" fontId="12" fillId="0" borderId="2" xfId="1" applyNumberFormat="1" applyFont="1" applyFill="1" applyBorder="1" applyAlignment="1" applyProtection="1">
      <alignment horizontal="center" vertical="center"/>
    </xf>
    <xf numFmtId="0" fontId="11" fillId="0" borderId="0" xfId="3" applyFont="1" applyFill="1" applyAlignment="1">
      <alignment horizontal="center"/>
    </xf>
    <xf numFmtId="0" fontId="13" fillId="0" borderId="0" xfId="3" applyFont="1" applyFill="1" applyAlignment="1">
      <alignment horizontal="center"/>
    </xf>
    <xf numFmtId="0" fontId="18" fillId="4" borderId="1" xfId="3" applyFont="1" applyFill="1" applyBorder="1" applyAlignment="1">
      <alignment horizontal="center" vertical="center" wrapText="1"/>
    </xf>
    <xf numFmtId="0" fontId="18" fillId="4" borderId="1" xfId="3" applyFont="1" applyFill="1" applyBorder="1" applyAlignment="1">
      <alignment horizontal="center" vertical="center"/>
    </xf>
    <xf numFmtId="0" fontId="18" fillId="4" borderId="1" xfId="8" applyFont="1" applyFill="1" applyBorder="1" applyAlignment="1">
      <alignment horizontal="center" vertical="center" wrapText="1"/>
    </xf>
    <xf numFmtId="0" fontId="41" fillId="0" borderId="0" xfId="0" applyFont="1" applyFill="1" applyAlignment="1">
      <alignment horizontal="left" vertical="top" wrapText="1"/>
    </xf>
    <xf numFmtId="0" fontId="18" fillId="4" borderId="1" xfId="3" applyNumberFormat="1" applyFont="1" applyFill="1" applyBorder="1" applyAlignment="1">
      <alignment horizontal="center" vertical="center"/>
    </xf>
    <xf numFmtId="0" fontId="18" fillId="0" borderId="32" xfId="0" applyFont="1" applyFill="1" applyBorder="1" applyAlignment="1">
      <alignment horizontal="right"/>
    </xf>
    <xf numFmtId="0" fontId="18" fillId="0" borderId="6" xfId="0" applyFont="1" applyFill="1" applyBorder="1" applyAlignment="1">
      <alignment horizontal="right"/>
    </xf>
    <xf numFmtId="0" fontId="21" fillId="4" borderId="1" xfId="3" applyFont="1" applyFill="1" applyBorder="1" applyAlignment="1">
      <alignment horizontal="center" vertical="center" wrapText="1"/>
    </xf>
    <xf numFmtId="0" fontId="9" fillId="0" borderId="25" xfId="0" applyFont="1" applyFill="1" applyBorder="1" applyAlignment="1">
      <alignment horizontal="center" vertical="top" wrapText="1"/>
    </xf>
    <xf numFmtId="0" fontId="9" fillId="0" borderId="8" xfId="0" applyFont="1" applyFill="1" applyBorder="1" applyAlignment="1">
      <alignment horizontal="center" vertical="top" wrapText="1"/>
    </xf>
    <xf numFmtId="0" fontId="9" fillId="0" borderId="7" xfId="0" applyFont="1" applyFill="1" applyBorder="1" applyAlignment="1">
      <alignment horizontal="center" vertical="top" wrapText="1"/>
    </xf>
    <xf numFmtId="0" fontId="21" fillId="4" borderId="11" xfId="3" applyNumberFormat="1" applyFont="1" applyFill="1" applyBorder="1" applyAlignment="1">
      <alignment horizontal="center" vertical="center"/>
    </xf>
    <xf numFmtId="0" fontId="21" fillId="4" borderId="11" xfId="3" applyFont="1" applyFill="1" applyBorder="1" applyAlignment="1">
      <alignment horizontal="center" vertical="center"/>
    </xf>
    <xf numFmtId="0" fontId="21" fillId="4" borderId="11" xfId="3" applyFont="1" applyFill="1" applyBorder="1" applyAlignment="1">
      <alignment horizontal="center" vertical="center" wrapText="1"/>
    </xf>
    <xf numFmtId="0" fontId="21" fillId="4" borderId="12" xfId="3" applyFont="1" applyFill="1" applyBorder="1" applyAlignment="1">
      <alignment horizontal="center" vertical="center"/>
    </xf>
    <xf numFmtId="0" fontId="21" fillId="4" borderId="13" xfId="3" applyFont="1" applyFill="1" applyBorder="1" applyAlignment="1">
      <alignment horizontal="center" vertical="center"/>
    </xf>
    <xf numFmtId="0" fontId="21" fillId="4" borderId="27" xfId="3"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vertical="top" wrapText="1"/>
    </xf>
    <xf numFmtId="0" fontId="13" fillId="0" borderId="0" xfId="3" applyFont="1" applyAlignment="1">
      <alignment horizontal="center"/>
    </xf>
    <xf numFmtId="0" fontId="11" fillId="0" borderId="0" xfId="3" applyFont="1" applyAlignment="1">
      <alignment horizontal="center"/>
    </xf>
    <xf numFmtId="0" fontId="21" fillId="4" borderId="12" xfId="3" applyFont="1" applyFill="1" applyBorder="1" applyAlignment="1">
      <alignment horizontal="center" vertical="center" wrapText="1"/>
    </xf>
    <xf numFmtId="0" fontId="21" fillId="4" borderId="13" xfId="3" applyFont="1" applyFill="1" applyBorder="1" applyAlignment="1">
      <alignment horizontal="center" vertical="center" wrapText="1"/>
    </xf>
    <xf numFmtId="0" fontId="21" fillId="4" borderId="14" xfId="3" applyFont="1" applyFill="1" applyBorder="1" applyAlignment="1">
      <alignment horizontal="center" vertical="center" wrapText="1"/>
    </xf>
    <xf numFmtId="0" fontId="21" fillId="4" borderId="23" xfId="3" applyFont="1" applyFill="1" applyBorder="1" applyAlignment="1">
      <alignment horizontal="center" vertical="center"/>
    </xf>
    <xf numFmtId="0" fontId="21" fillId="4" borderId="18" xfId="3" applyFont="1" applyFill="1" applyBorder="1" applyAlignment="1">
      <alignment horizontal="center" vertical="center"/>
    </xf>
    <xf numFmtId="0" fontId="21" fillId="4" borderId="24" xfId="3" applyFont="1" applyFill="1" applyBorder="1" applyAlignment="1">
      <alignment horizontal="center" vertical="center"/>
    </xf>
    <xf numFmtId="0" fontId="33" fillId="0" borderId="29" xfId="0" applyFont="1" applyBorder="1" applyAlignment="1">
      <alignment horizontal="right"/>
    </xf>
    <xf numFmtId="0" fontId="33" fillId="0" borderId="30" xfId="0" applyFont="1" applyBorder="1" applyAlignment="1">
      <alignment horizontal="right"/>
    </xf>
    <xf numFmtId="0" fontId="33" fillId="0" borderId="22" xfId="0" applyFont="1" applyBorder="1" applyAlignment="1">
      <alignment horizontal="right"/>
    </xf>
    <xf numFmtId="0" fontId="33" fillId="0" borderId="32" xfId="0" applyFont="1" applyBorder="1" applyAlignment="1">
      <alignment horizontal="right"/>
    </xf>
    <xf numFmtId="0" fontId="33" fillId="0" borderId="6" xfId="0" applyFont="1" applyBorder="1" applyAlignment="1">
      <alignment horizontal="right"/>
    </xf>
    <xf numFmtId="0" fontId="21" fillId="4" borderId="33" xfId="3" applyFont="1" applyFill="1" applyBorder="1" applyAlignment="1">
      <alignment horizontal="center" vertical="center" wrapText="1"/>
    </xf>
    <xf numFmtId="0" fontId="21" fillId="4" borderId="27" xfId="3" applyFont="1" applyFill="1" applyBorder="1" applyAlignment="1">
      <alignment horizontal="center" vertical="center" wrapText="1"/>
    </xf>
    <xf numFmtId="0" fontId="32" fillId="0" borderId="29" xfId="0" applyFont="1" applyBorder="1" applyAlignment="1">
      <alignment horizontal="right"/>
    </xf>
    <xf numFmtId="0" fontId="32" fillId="0" borderId="30" xfId="0" applyFont="1" applyBorder="1" applyAlignment="1">
      <alignment horizontal="right"/>
    </xf>
    <xf numFmtId="0" fontId="32" fillId="0" borderId="22" xfId="0" applyFont="1" applyBorder="1" applyAlignment="1">
      <alignment horizontal="right"/>
    </xf>
    <xf numFmtId="0" fontId="9" fillId="0" borderId="2" xfId="1" applyFont="1" applyFill="1" applyBorder="1" applyAlignment="1">
      <alignment horizontal="left" vertical="top" wrapText="1"/>
    </xf>
    <xf numFmtId="0" fontId="9" fillId="0" borderId="17" xfId="1" applyFont="1" applyFill="1" applyBorder="1" applyAlignment="1">
      <alignment horizontal="left" vertical="top" wrapText="1"/>
    </xf>
    <xf numFmtId="0" fontId="8" fillId="0" borderId="2" xfId="1" applyFont="1" applyFill="1" applyBorder="1" applyAlignment="1">
      <alignment horizontal="left" vertical="top"/>
    </xf>
    <xf numFmtId="0" fontId="21" fillId="4" borderId="12" xfId="3" applyNumberFormat="1" applyFont="1" applyFill="1" applyBorder="1" applyAlignment="1">
      <alignment horizontal="center" vertical="center"/>
    </xf>
    <xf numFmtId="0" fontId="21" fillId="4" borderId="4" xfId="3" applyFont="1" applyFill="1" applyBorder="1" applyAlignment="1">
      <alignment horizontal="center" vertical="center" wrapText="1"/>
    </xf>
    <xf numFmtId="0" fontId="18" fillId="4" borderId="4" xfId="8" applyFont="1" applyFill="1" applyBorder="1" applyAlignment="1">
      <alignment horizontal="center" vertical="center" wrapText="1"/>
    </xf>
  </cellXfs>
  <cellStyles count="21">
    <cellStyle name="Date" xfId="10"/>
    <cellStyle name="Excel Built-in Normal" xfId="17"/>
    <cellStyle name="Fixed" xfId="11"/>
    <cellStyle name="Heading1" xfId="12"/>
    <cellStyle name="Heading2" xfId="13"/>
    <cellStyle name="Normal 10" xfId="2"/>
    <cellStyle name="Normal 11 2" xfId="20"/>
    <cellStyle name="Normal 12" xfId="19"/>
    <cellStyle name="Normal 16" xfId="3"/>
    <cellStyle name="Normal 2" xfId="4"/>
    <cellStyle name="Normal 2 2" xfId="16"/>
    <cellStyle name="Normal 2 3" xfId="14"/>
    <cellStyle name="Normal 25" xfId="5"/>
    <cellStyle name="Normal 3" xfId="1"/>
    <cellStyle name="Normal 9" xfId="6"/>
    <cellStyle name="Parasts" xfId="0" builtinId="0"/>
    <cellStyle name="Parasts 2" xfId="7"/>
    <cellStyle name="Percent 2" xfId="18"/>
    <cellStyle name="Style 1" xfId="8"/>
    <cellStyle name="Style 1 2" xfId="9"/>
    <cellStyle name="Total 2" xfId="15"/>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2</xdr:col>
      <xdr:colOff>104775</xdr:colOff>
      <xdr:row>54</xdr:row>
      <xdr:rowOff>2886075</xdr:rowOff>
    </xdr:from>
    <xdr:to>
      <xdr:col>2</xdr:col>
      <xdr:colOff>3143250</xdr:colOff>
      <xdr:row>55</xdr:row>
      <xdr:rowOff>0</xdr:rowOff>
    </xdr:to>
    <xdr:pic>
      <xdr:nvPicPr>
        <xdr:cNvPr id="2" name="Attēls 2"/>
        <xdr:cNvPicPr>
          <a:picLocks noChangeAspect="1" noChangeArrowheads="1"/>
        </xdr:cNvPicPr>
      </xdr:nvPicPr>
      <xdr:blipFill>
        <a:blip xmlns:r="http://schemas.openxmlformats.org/officeDocument/2006/relationships" r:embed="rId1"/>
        <a:srcRect/>
        <a:stretch>
          <a:fillRect/>
        </a:stretch>
      </xdr:blipFill>
      <xdr:spPr bwMode="auto">
        <a:xfrm>
          <a:off x="1266825" y="15992475"/>
          <a:ext cx="3038475" cy="22574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390525</xdr:colOff>
      <xdr:row>2</xdr:row>
      <xdr:rowOff>85725</xdr:rowOff>
    </xdr:from>
    <xdr:to>
      <xdr:col>5</xdr:col>
      <xdr:colOff>9525</xdr:colOff>
      <xdr:row>16</xdr:row>
      <xdr:rowOff>47625</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466725"/>
          <a:ext cx="2667000"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76200</xdr:colOff>
      <xdr:row>2</xdr:row>
      <xdr:rowOff>161925</xdr:rowOff>
    </xdr:from>
    <xdr:to>
      <xdr:col>13</xdr:col>
      <xdr:colOff>390525</xdr:colOff>
      <xdr:row>19</xdr:row>
      <xdr:rowOff>114300</xdr:rowOff>
    </xdr:to>
    <xdr:pic>
      <xdr:nvPicPr>
        <xdr:cNvPr id="3" name="Attēls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62600" y="542925"/>
          <a:ext cx="2752725" cy="319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19050</xdr:colOff>
      <xdr:row>2</xdr:row>
      <xdr:rowOff>76200</xdr:rowOff>
    </xdr:from>
    <xdr:to>
      <xdr:col>19</xdr:col>
      <xdr:colOff>333375</xdr:colOff>
      <xdr:row>21</xdr:row>
      <xdr:rowOff>152400</xdr:rowOff>
    </xdr:to>
    <xdr:pic>
      <xdr:nvPicPr>
        <xdr:cNvPr id="4" name="Attēls 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63050" y="457200"/>
          <a:ext cx="2752725" cy="369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600075</xdr:colOff>
      <xdr:row>24</xdr:row>
      <xdr:rowOff>38100</xdr:rowOff>
    </xdr:from>
    <xdr:to>
      <xdr:col>9</xdr:col>
      <xdr:colOff>390525</xdr:colOff>
      <xdr:row>29</xdr:row>
      <xdr:rowOff>104775</xdr:rowOff>
    </xdr:to>
    <xdr:pic>
      <xdr:nvPicPr>
        <xdr:cNvPr id="5" name="Attēls 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0075" y="4610100"/>
          <a:ext cx="5276850" cy="1019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38100</xdr:colOff>
      <xdr:row>32</xdr:row>
      <xdr:rowOff>28575</xdr:rowOff>
    </xdr:from>
    <xdr:to>
      <xdr:col>9</xdr:col>
      <xdr:colOff>438150</xdr:colOff>
      <xdr:row>35</xdr:row>
      <xdr:rowOff>66675</xdr:rowOff>
    </xdr:to>
    <xdr:pic>
      <xdr:nvPicPr>
        <xdr:cNvPr id="6" name="Attēls 2"/>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47700" y="6124575"/>
          <a:ext cx="527685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28575</xdr:colOff>
      <xdr:row>38</xdr:row>
      <xdr:rowOff>57150</xdr:rowOff>
    </xdr:from>
    <xdr:to>
      <xdr:col>9</xdr:col>
      <xdr:colOff>419100</xdr:colOff>
      <xdr:row>42</xdr:row>
      <xdr:rowOff>47625</xdr:rowOff>
    </xdr:to>
    <xdr:pic>
      <xdr:nvPicPr>
        <xdr:cNvPr id="7" name="Attēls 5"/>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38175" y="7296150"/>
          <a:ext cx="5267325"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28575</xdr:colOff>
      <xdr:row>44</xdr:row>
      <xdr:rowOff>142875</xdr:rowOff>
    </xdr:from>
    <xdr:to>
      <xdr:col>9</xdr:col>
      <xdr:colOff>428625</xdr:colOff>
      <xdr:row>48</xdr:row>
      <xdr:rowOff>19050</xdr:rowOff>
    </xdr:to>
    <xdr:pic>
      <xdr:nvPicPr>
        <xdr:cNvPr id="8" name="Attēls 4"/>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38175" y="8524875"/>
          <a:ext cx="5276850" cy="638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600075</xdr:colOff>
      <xdr:row>49</xdr:row>
      <xdr:rowOff>171450</xdr:rowOff>
    </xdr:from>
    <xdr:to>
      <xdr:col>9</xdr:col>
      <xdr:colOff>390525</xdr:colOff>
      <xdr:row>54</xdr:row>
      <xdr:rowOff>85725</xdr:rowOff>
    </xdr:to>
    <xdr:pic>
      <xdr:nvPicPr>
        <xdr:cNvPr id="9" name="Attēls 6"/>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00075" y="9505950"/>
          <a:ext cx="5276850" cy="86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600075</xdr:colOff>
      <xdr:row>55</xdr:row>
      <xdr:rowOff>171450</xdr:rowOff>
    </xdr:from>
    <xdr:to>
      <xdr:col>9</xdr:col>
      <xdr:colOff>390525</xdr:colOff>
      <xdr:row>59</xdr:row>
      <xdr:rowOff>142875</xdr:rowOff>
    </xdr:to>
    <xdr:pic>
      <xdr:nvPicPr>
        <xdr:cNvPr id="10" name="Attēls 7"/>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00075" y="10648950"/>
          <a:ext cx="5276850"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28</xdr:row>
      <xdr:rowOff>0</xdr:rowOff>
    </xdr:from>
    <xdr:to>
      <xdr:col>20</xdr:col>
      <xdr:colOff>218440</xdr:colOff>
      <xdr:row>45</xdr:row>
      <xdr:rowOff>165735</xdr:rowOff>
    </xdr:to>
    <xdr:pic>
      <xdr:nvPicPr>
        <xdr:cNvPr id="11" name="Attēls 8"/>
        <xdr:cNvPicPr/>
      </xdr:nvPicPr>
      <xdr:blipFill>
        <a:blip xmlns:r="http://schemas.openxmlformats.org/officeDocument/2006/relationships" r:embed="rId10"/>
        <a:stretch>
          <a:fillRect/>
        </a:stretch>
      </xdr:blipFill>
      <xdr:spPr>
        <a:xfrm>
          <a:off x="9753600" y="5334000"/>
          <a:ext cx="2656840" cy="3404235"/>
        </a:xfrm>
        <a:prstGeom prst="rect">
          <a:avLst/>
        </a:prstGeom>
      </xdr:spPr>
    </xdr:pic>
    <xdr:clientData/>
  </xdr:twoCellAnchor>
</xdr:wsDr>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G31" sqref="G31"/>
    </sheetView>
  </sheetViews>
  <sheetFormatPr defaultRowHeight="15" x14ac:dyDescent="0.25"/>
  <cols>
    <col min="1" max="1" width="16.28515625" customWidth="1"/>
    <col min="2" max="2" width="56.42578125" customWidth="1"/>
    <col min="3" max="3" width="17.28515625" customWidth="1"/>
  </cols>
  <sheetData>
    <row r="1" spans="1:3" ht="15.75" x14ac:dyDescent="0.25">
      <c r="A1" s="2"/>
      <c r="B1" s="242" t="s">
        <v>0</v>
      </c>
      <c r="C1" s="242"/>
    </row>
    <row r="2" spans="1:3" ht="15.75" x14ac:dyDescent="0.25">
      <c r="A2" s="2"/>
      <c r="B2" s="243" t="s">
        <v>535</v>
      </c>
      <c r="C2" s="243"/>
    </row>
    <row r="3" spans="1:3" ht="15.75" x14ac:dyDescent="0.25">
      <c r="A3" s="2"/>
      <c r="B3" s="243" t="s">
        <v>536</v>
      </c>
      <c r="C3" s="243"/>
    </row>
    <row r="4" spans="1:3" ht="15.75" x14ac:dyDescent="0.25">
      <c r="A4" s="2"/>
      <c r="B4" s="244" t="s">
        <v>577</v>
      </c>
      <c r="C4" s="244"/>
    </row>
    <row r="5" spans="1:3" ht="12" customHeight="1" x14ac:dyDescent="0.25">
      <c r="A5" s="2"/>
      <c r="B5" s="3"/>
      <c r="C5" s="3"/>
    </row>
    <row r="6" spans="1:3" ht="15.75" x14ac:dyDescent="0.25">
      <c r="A6" s="2"/>
      <c r="B6" s="2"/>
      <c r="C6" s="3" t="s">
        <v>1</v>
      </c>
    </row>
    <row r="7" spans="1:3" ht="15.75" x14ac:dyDescent="0.25">
      <c r="A7" s="2"/>
      <c r="B7" s="2"/>
      <c r="C7" s="4" t="s">
        <v>2</v>
      </c>
    </row>
    <row r="8" spans="1:3" ht="15.75" x14ac:dyDescent="0.25">
      <c r="A8" s="2"/>
      <c r="B8" s="2"/>
      <c r="C8" s="5" t="s">
        <v>3</v>
      </c>
    </row>
    <row r="9" spans="1:3" ht="15.75" x14ac:dyDescent="0.25">
      <c r="A9" s="2"/>
      <c r="B9" s="2"/>
      <c r="C9" s="2"/>
    </row>
    <row r="10" spans="1:3" ht="15.75" x14ac:dyDescent="0.25">
      <c r="A10" s="2"/>
      <c r="B10" s="2"/>
      <c r="C10" s="3" t="s">
        <v>4</v>
      </c>
    </row>
    <row r="11" spans="1:3" ht="15.75" x14ac:dyDescent="0.25">
      <c r="A11" s="2"/>
      <c r="B11" s="2"/>
      <c r="C11" s="3"/>
    </row>
    <row r="12" spans="1:3" ht="15.75" x14ac:dyDescent="0.25">
      <c r="A12" s="2"/>
      <c r="B12" s="2"/>
      <c r="C12" s="3" t="s">
        <v>574</v>
      </c>
    </row>
    <row r="13" spans="1:3" ht="15.75" x14ac:dyDescent="0.25">
      <c r="A13" s="2"/>
      <c r="B13" s="2"/>
      <c r="C13" s="3"/>
    </row>
    <row r="14" spans="1:3" ht="20.25" x14ac:dyDescent="0.3">
      <c r="A14" s="245" t="s">
        <v>5</v>
      </c>
      <c r="B14" s="245"/>
      <c r="C14" s="245"/>
    </row>
    <row r="15" spans="1:3" ht="15.75" x14ac:dyDescent="0.25">
      <c r="A15" s="2"/>
      <c r="B15" s="2"/>
      <c r="C15" s="2"/>
    </row>
    <row r="16" spans="1:3" ht="15.75" x14ac:dyDescent="0.25">
      <c r="A16" s="6" t="s">
        <v>6</v>
      </c>
      <c r="B16" s="246" t="s">
        <v>18</v>
      </c>
      <c r="C16" s="246"/>
    </row>
    <row r="17" spans="1:3" ht="15.75" x14ac:dyDescent="0.25">
      <c r="A17" s="7" t="s">
        <v>7</v>
      </c>
      <c r="B17" s="247" t="s">
        <v>20</v>
      </c>
      <c r="C17" s="247"/>
    </row>
    <row r="18" spans="1:3" ht="15.75" x14ac:dyDescent="0.25">
      <c r="A18" s="7" t="s">
        <v>8</v>
      </c>
      <c r="B18" s="247" t="s">
        <v>19</v>
      </c>
      <c r="C18" s="247"/>
    </row>
    <row r="19" spans="1:3" ht="25.5" x14ac:dyDescent="0.25">
      <c r="A19" s="8" t="s">
        <v>9</v>
      </c>
      <c r="B19" s="248"/>
      <c r="C19" s="248"/>
    </row>
    <row r="20" spans="1:3" ht="15.75" x14ac:dyDescent="0.25">
      <c r="A20" s="2"/>
      <c r="B20" s="2"/>
      <c r="C20" s="2"/>
    </row>
    <row r="21" spans="1:3" ht="31.5" x14ac:dyDescent="0.25">
      <c r="A21" s="96" t="s">
        <v>10</v>
      </c>
      <c r="B21" s="96" t="s">
        <v>11</v>
      </c>
      <c r="C21" s="97" t="s">
        <v>12</v>
      </c>
    </row>
    <row r="22" spans="1:3" ht="31.5" x14ac:dyDescent="0.25">
      <c r="A22" s="9">
        <v>1</v>
      </c>
      <c r="B22" s="10" t="s">
        <v>18</v>
      </c>
      <c r="C22" s="11"/>
    </row>
    <row r="23" spans="1:3" ht="15.75" x14ac:dyDescent="0.25">
      <c r="A23" s="249" t="s">
        <v>13</v>
      </c>
      <c r="B23" s="250"/>
      <c r="C23" s="12"/>
    </row>
    <row r="24" spans="1:3" ht="15.75" x14ac:dyDescent="0.25">
      <c r="A24" s="2"/>
      <c r="B24" s="2"/>
      <c r="C24" s="2"/>
    </row>
    <row r="25" spans="1:3" ht="15.75" x14ac:dyDescent="0.25">
      <c r="A25" s="249" t="s">
        <v>14</v>
      </c>
      <c r="B25" s="250"/>
      <c r="C25" s="12"/>
    </row>
    <row r="26" spans="1:3" ht="15.75" x14ac:dyDescent="0.25">
      <c r="A26" s="13"/>
      <c r="B26" s="13"/>
      <c r="C26" s="14"/>
    </row>
    <row r="27" spans="1:3" ht="15.75" x14ac:dyDescent="0.25">
      <c r="A27" s="15" t="s">
        <v>15</v>
      </c>
      <c r="B27" s="16"/>
      <c r="C27" s="14"/>
    </row>
    <row r="28" spans="1:3" ht="15.75" x14ac:dyDescent="0.25">
      <c r="A28" s="17"/>
      <c r="B28" s="18" t="s">
        <v>16</v>
      </c>
      <c r="C28" s="2"/>
    </row>
    <row r="29" spans="1:3" ht="15.75" x14ac:dyDescent="0.25">
      <c r="A29" s="17"/>
      <c r="B29" s="19" t="s">
        <v>17</v>
      </c>
      <c r="C29" s="2"/>
    </row>
    <row r="30" spans="1:3" ht="15.75" x14ac:dyDescent="0.25">
      <c r="A30" s="17"/>
      <c r="B30" s="19"/>
      <c r="C30" s="2"/>
    </row>
    <row r="31" spans="1:3" ht="15.75" x14ac:dyDescent="0.25">
      <c r="A31" s="1"/>
      <c r="B31" s="20" t="s">
        <v>575</v>
      </c>
      <c r="C31" s="2"/>
    </row>
  </sheetData>
  <mergeCells count="11">
    <mergeCell ref="B17:C17"/>
    <mergeCell ref="B18:C18"/>
    <mergeCell ref="B19:C19"/>
    <mergeCell ref="A23:B23"/>
    <mergeCell ref="A25:B25"/>
    <mergeCell ref="B1:C1"/>
    <mergeCell ref="B2:C2"/>
    <mergeCell ref="B4:C4"/>
    <mergeCell ref="A14:C14"/>
    <mergeCell ref="B16:C16"/>
    <mergeCell ref="B3:C3"/>
  </mergeCells>
  <pageMargins left="0.70866141732283472" right="0.47244094488188981"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workbookViewId="0">
      <selection activeCell="N31" sqref="N31"/>
    </sheetView>
  </sheetViews>
  <sheetFormatPr defaultRowHeight="15" x14ac:dyDescent="0.25"/>
  <cols>
    <col min="1" max="1" width="11.28515625" customWidth="1"/>
    <col min="2" max="2" width="13" customWidth="1"/>
    <col min="3" max="3" width="46.28515625" customWidth="1"/>
    <col min="7" max="7" width="10.42578125" customWidth="1"/>
  </cols>
  <sheetData>
    <row r="1" spans="1:8" ht="18" x14ac:dyDescent="0.25">
      <c r="A1" s="254" t="s">
        <v>21</v>
      </c>
      <c r="B1" s="254"/>
      <c r="C1" s="254"/>
      <c r="D1" s="254"/>
      <c r="E1" s="254"/>
      <c r="F1" s="254"/>
      <c r="G1" s="254"/>
      <c r="H1" s="29"/>
    </row>
    <row r="2" spans="1:8" ht="18" x14ac:dyDescent="0.25">
      <c r="A2" s="255" t="s">
        <v>22</v>
      </c>
      <c r="B2" s="255"/>
      <c r="C2" s="255"/>
      <c r="D2" s="255"/>
      <c r="E2" s="255"/>
      <c r="F2" s="255"/>
      <c r="G2" s="255"/>
      <c r="H2" s="224"/>
    </row>
    <row r="3" spans="1:8" x14ac:dyDescent="0.25">
      <c r="A3" s="256" t="s">
        <v>23</v>
      </c>
      <c r="B3" s="256"/>
      <c r="C3" s="256"/>
      <c r="D3" s="256"/>
      <c r="E3" s="256"/>
      <c r="F3" s="256"/>
      <c r="G3" s="256"/>
      <c r="H3" s="30"/>
    </row>
    <row r="4" spans="1:8" x14ac:dyDescent="0.25">
      <c r="A4" s="30"/>
      <c r="B4" s="30"/>
      <c r="C4" s="30"/>
      <c r="D4" s="30"/>
      <c r="E4" s="30"/>
      <c r="F4" s="30"/>
      <c r="G4" s="30"/>
      <c r="H4" s="30"/>
    </row>
    <row r="5" spans="1:8" ht="16.5" x14ac:dyDescent="0.25">
      <c r="A5" s="257" t="s">
        <v>6</v>
      </c>
      <c r="B5" s="257"/>
      <c r="C5" s="252" t="s">
        <v>18</v>
      </c>
      <c r="D5" s="252"/>
      <c r="E5" s="56"/>
      <c r="F5" s="56"/>
      <c r="G5" s="56"/>
      <c r="H5" s="31"/>
    </row>
    <row r="6" spans="1:8" ht="16.5" x14ac:dyDescent="0.3">
      <c r="A6" s="251" t="s">
        <v>7</v>
      </c>
      <c r="B6" s="251"/>
      <c r="C6" s="253" t="s">
        <v>20</v>
      </c>
      <c r="D6" s="253"/>
      <c r="E6" s="57"/>
      <c r="F6" s="57"/>
      <c r="G6" s="57"/>
      <c r="H6" s="32"/>
    </row>
    <row r="7" spans="1:8" ht="15.75" customHeight="1" x14ac:dyDescent="0.3">
      <c r="A7" s="251" t="s">
        <v>8</v>
      </c>
      <c r="B7" s="251"/>
      <c r="C7" s="253" t="s">
        <v>19</v>
      </c>
      <c r="D7" s="253"/>
      <c r="E7" s="57"/>
      <c r="F7" s="57"/>
      <c r="G7" s="57"/>
      <c r="H7" s="32"/>
    </row>
    <row r="8" spans="1:8" ht="16.5" x14ac:dyDescent="0.3">
      <c r="A8" s="258" t="s">
        <v>24</v>
      </c>
      <c r="B8" s="258"/>
      <c r="C8" s="253"/>
      <c r="D8" s="253"/>
      <c r="E8" s="32"/>
      <c r="F8" s="32"/>
      <c r="G8" s="32"/>
      <c r="H8" s="32"/>
    </row>
    <row r="9" spans="1:8" x14ac:dyDescent="0.25">
      <c r="A9" s="23"/>
      <c r="B9" s="32"/>
      <c r="C9" s="32"/>
      <c r="D9" s="32"/>
      <c r="E9" s="32"/>
      <c r="F9" s="32"/>
      <c r="G9" s="32"/>
      <c r="H9" s="32"/>
    </row>
    <row r="10" spans="1:8" ht="15.75" x14ac:dyDescent="0.25">
      <c r="A10" s="33"/>
      <c r="B10" s="33"/>
      <c r="C10" s="34" t="s">
        <v>25</v>
      </c>
      <c r="D10" s="33"/>
      <c r="E10" s="35"/>
      <c r="F10" s="259"/>
      <c r="G10" s="259"/>
      <c r="H10" s="36"/>
    </row>
    <row r="11" spans="1:8" ht="15.75" x14ac:dyDescent="0.25">
      <c r="A11" s="234"/>
      <c r="B11" s="234"/>
      <c r="C11" s="235" t="s">
        <v>26</v>
      </c>
      <c r="D11" s="260"/>
      <c r="E11" s="260"/>
      <c r="F11" s="260"/>
      <c r="G11" s="260"/>
      <c r="H11" s="39"/>
    </row>
    <row r="12" spans="1:8" ht="15.75" x14ac:dyDescent="0.25">
      <c r="A12" s="37"/>
      <c r="B12" s="37"/>
      <c r="C12" s="38"/>
      <c r="D12" s="188"/>
      <c r="E12" s="188"/>
      <c r="F12" s="188"/>
      <c r="G12" s="188"/>
      <c r="H12" s="39"/>
    </row>
    <row r="13" spans="1:8" ht="15.75" x14ac:dyDescent="0.25">
      <c r="A13" s="261" t="s">
        <v>27</v>
      </c>
      <c r="B13" s="262" t="s">
        <v>422</v>
      </c>
      <c r="C13" s="262" t="s">
        <v>28</v>
      </c>
      <c r="D13" s="262" t="s">
        <v>29</v>
      </c>
      <c r="E13" s="261" t="s">
        <v>30</v>
      </c>
      <c r="F13" s="261"/>
      <c r="G13" s="261"/>
      <c r="H13" s="264" t="s">
        <v>31</v>
      </c>
    </row>
    <row r="14" spans="1:8" ht="31.5" x14ac:dyDescent="0.25">
      <c r="A14" s="261"/>
      <c r="B14" s="262"/>
      <c r="C14" s="262"/>
      <c r="D14" s="262"/>
      <c r="E14" s="94" t="s">
        <v>32</v>
      </c>
      <c r="F14" s="95" t="s">
        <v>33</v>
      </c>
      <c r="G14" s="95" t="s">
        <v>34</v>
      </c>
      <c r="H14" s="265"/>
    </row>
    <row r="15" spans="1:8" ht="15.75" x14ac:dyDescent="0.25">
      <c r="A15" s="261"/>
      <c r="B15" s="262"/>
      <c r="C15" s="262"/>
      <c r="D15" s="95" t="s">
        <v>35</v>
      </c>
      <c r="E15" s="95" t="s">
        <v>35</v>
      </c>
      <c r="F15" s="95" t="s">
        <v>35</v>
      </c>
      <c r="G15" s="95" t="s">
        <v>35</v>
      </c>
      <c r="H15" s="266"/>
    </row>
    <row r="16" spans="1:8" x14ac:dyDescent="0.25">
      <c r="A16" s="22" t="s">
        <v>36</v>
      </c>
      <c r="B16" s="52" t="s">
        <v>53</v>
      </c>
      <c r="C16" s="53" t="s">
        <v>48</v>
      </c>
      <c r="D16" s="51"/>
      <c r="E16" s="51"/>
      <c r="F16" s="51"/>
      <c r="G16" s="51"/>
      <c r="H16" s="51"/>
    </row>
    <row r="17" spans="1:8" x14ac:dyDescent="0.25">
      <c r="A17" s="22" t="s">
        <v>37</v>
      </c>
      <c r="B17" s="52" t="s">
        <v>54</v>
      </c>
      <c r="C17" s="54" t="s">
        <v>49</v>
      </c>
      <c r="D17" s="51"/>
      <c r="E17" s="51"/>
      <c r="F17" s="51"/>
      <c r="G17" s="51"/>
      <c r="H17" s="51"/>
    </row>
    <row r="18" spans="1:8" x14ac:dyDescent="0.25">
      <c r="A18" s="22" t="s">
        <v>38</v>
      </c>
      <c r="B18" s="52" t="s">
        <v>55</v>
      </c>
      <c r="C18" s="54" t="s">
        <v>50</v>
      </c>
      <c r="D18" s="51"/>
      <c r="E18" s="51"/>
      <c r="F18" s="51"/>
      <c r="G18" s="51"/>
      <c r="H18" s="51"/>
    </row>
    <row r="19" spans="1:8" x14ac:dyDescent="0.25">
      <c r="A19" s="22" t="s">
        <v>39</v>
      </c>
      <c r="B19" s="52" t="s">
        <v>56</v>
      </c>
      <c r="C19" s="54" t="s">
        <v>418</v>
      </c>
      <c r="D19" s="51"/>
      <c r="E19" s="51"/>
      <c r="F19" s="51"/>
      <c r="G19" s="51"/>
      <c r="H19" s="51"/>
    </row>
    <row r="20" spans="1:8" x14ac:dyDescent="0.25">
      <c r="A20" s="22" t="s">
        <v>40</v>
      </c>
      <c r="B20" s="52" t="s">
        <v>57</v>
      </c>
      <c r="C20" s="54" t="s">
        <v>51</v>
      </c>
      <c r="D20" s="51"/>
      <c r="E20" s="51"/>
      <c r="F20" s="51"/>
      <c r="G20" s="51"/>
      <c r="H20" s="51"/>
    </row>
    <row r="21" spans="1:8" ht="15.75" thickBot="1" x14ac:dyDescent="0.3">
      <c r="A21" s="22" t="s">
        <v>41</v>
      </c>
      <c r="B21" s="52" t="s">
        <v>58</v>
      </c>
      <c r="C21" s="54" t="s">
        <v>52</v>
      </c>
      <c r="D21" s="51"/>
      <c r="E21" s="51"/>
      <c r="F21" s="51"/>
      <c r="G21" s="51"/>
      <c r="H21" s="51"/>
    </row>
    <row r="22" spans="1:8" ht="15.75" thickBot="1" x14ac:dyDescent="0.3">
      <c r="A22" s="267" t="s">
        <v>42</v>
      </c>
      <c r="B22" s="267"/>
      <c r="C22" s="268"/>
      <c r="D22" s="61"/>
      <c r="E22" s="62"/>
      <c r="F22" s="40"/>
      <c r="G22" s="40"/>
      <c r="H22" s="40"/>
    </row>
    <row r="23" spans="1:8" ht="15.75" thickBot="1" x14ac:dyDescent="0.3">
      <c r="A23" s="41"/>
      <c r="B23" s="41"/>
      <c r="C23" s="58" t="s">
        <v>43</v>
      </c>
      <c r="D23" s="60"/>
      <c r="E23" s="42"/>
      <c r="F23" s="42"/>
      <c r="G23" s="42"/>
      <c r="H23" s="42"/>
    </row>
    <row r="24" spans="1:8" ht="15.75" thickBot="1" x14ac:dyDescent="0.3">
      <c r="A24" s="43"/>
      <c r="B24" s="43"/>
      <c r="C24" s="63" t="s">
        <v>44</v>
      </c>
      <c r="D24" s="60"/>
      <c r="E24" s="42"/>
      <c r="F24" s="42"/>
      <c r="G24" s="42"/>
      <c r="H24" s="42"/>
    </row>
    <row r="25" spans="1:8" ht="15.75" thickBot="1" x14ac:dyDescent="0.3">
      <c r="A25" s="43"/>
      <c r="B25" s="43"/>
      <c r="C25" s="59" t="s">
        <v>45</v>
      </c>
      <c r="D25" s="60"/>
      <c r="E25" s="42"/>
      <c r="F25" s="42"/>
      <c r="G25" s="42"/>
      <c r="H25" s="42"/>
    </row>
    <row r="26" spans="1:8" ht="16.5" thickBot="1" x14ac:dyDescent="0.3">
      <c r="A26" s="269" t="s">
        <v>46</v>
      </c>
      <c r="B26" s="269"/>
      <c r="C26" s="270"/>
      <c r="D26" s="61"/>
      <c r="E26" s="44"/>
      <c r="F26" s="44"/>
      <c r="G26" s="45"/>
      <c r="H26" s="45"/>
    </row>
    <row r="27" spans="1:8" x14ac:dyDescent="0.25">
      <c r="A27" s="271"/>
      <c r="B27" s="271"/>
      <c r="C27" s="271"/>
      <c r="D27" s="271"/>
      <c r="E27" s="271"/>
      <c r="F27" s="271"/>
      <c r="G27" s="271"/>
      <c r="H27" s="46"/>
    </row>
    <row r="28" spans="1:8" ht="15.75" x14ac:dyDescent="0.25">
      <c r="A28" s="24" t="s">
        <v>15</v>
      </c>
      <c r="B28" s="272"/>
      <c r="C28" s="272"/>
      <c r="D28" s="47"/>
      <c r="E28" s="47"/>
      <c r="F28" s="47"/>
      <c r="G28" s="47"/>
      <c r="H28" s="47"/>
    </row>
    <row r="29" spans="1:8" ht="15.75" x14ac:dyDescent="0.25">
      <c r="A29" s="25"/>
      <c r="B29" s="263" t="s">
        <v>16</v>
      </c>
      <c r="C29" s="263"/>
      <c r="D29" s="48"/>
      <c r="E29" s="48"/>
      <c r="F29" s="48"/>
      <c r="G29" s="48"/>
      <c r="H29" s="48"/>
    </row>
    <row r="30" spans="1:8" x14ac:dyDescent="0.25">
      <c r="A30" s="21"/>
      <c r="B30" s="28" t="s">
        <v>575</v>
      </c>
      <c r="C30" s="28"/>
      <c r="D30" s="28"/>
      <c r="E30" s="28"/>
      <c r="F30" s="28"/>
      <c r="G30" s="28"/>
      <c r="H30" s="28"/>
    </row>
    <row r="31" spans="1:8" x14ac:dyDescent="0.25">
      <c r="A31" s="28"/>
      <c r="B31" s="28"/>
      <c r="C31" s="28"/>
      <c r="D31" s="28"/>
      <c r="E31" s="28"/>
      <c r="F31" s="28"/>
      <c r="G31" s="28"/>
      <c r="H31" s="28"/>
    </row>
    <row r="32" spans="1:8" ht="15.75" x14ac:dyDescent="0.25">
      <c r="A32" s="44" t="s">
        <v>47</v>
      </c>
      <c r="B32" s="49"/>
      <c r="C32" s="50"/>
      <c r="D32" s="47"/>
      <c r="E32" s="47"/>
      <c r="F32" s="47"/>
      <c r="G32" s="47"/>
      <c r="H32" s="47"/>
    </row>
    <row r="33" spans="1:8" x14ac:dyDescent="0.25">
      <c r="A33" s="28"/>
      <c r="B33" s="263" t="s">
        <v>16</v>
      </c>
      <c r="C33" s="263"/>
      <c r="D33" s="48"/>
      <c r="E33" s="48"/>
      <c r="F33" s="48"/>
      <c r="G33" s="48"/>
      <c r="H33" s="48"/>
    </row>
    <row r="34" spans="1:8" x14ac:dyDescent="0.25">
      <c r="A34" s="28"/>
      <c r="B34" s="26" t="s">
        <v>17</v>
      </c>
      <c r="C34" s="27"/>
      <c r="D34" s="27"/>
      <c r="E34" s="27"/>
      <c r="F34" s="27"/>
      <c r="G34" s="27"/>
      <c r="H34" s="27"/>
    </row>
  </sheetData>
  <mergeCells count="25">
    <mergeCell ref="B33:C33"/>
    <mergeCell ref="H13:H15"/>
    <mergeCell ref="A22:C22"/>
    <mergeCell ref="A26:C26"/>
    <mergeCell ref="A27:G27"/>
    <mergeCell ref="B28:C28"/>
    <mergeCell ref="B29:C29"/>
    <mergeCell ref="A8:B8"/>
    <mergeCell ref="F10:G10"/>
    <mergeCell ref="D11:G11"/>
    <mergeCell ref="A13:A15"/>
    <mergeCell ref="B13:B15"/>
    <mergeCell ref="C13:C15"/>
    <mergeCell ref="D13:D14"/>
    <mergeCell ref="E13:G13"/>
    <mergeCell ref="C8:D8"/>
    <mergeCell ref="A7:B7"/>
    <mergeCell ref="C5:D5"/>
    <mergeCell ref="C6:D6"/>
    <mergeCell ref="C7:D7"/>
    <mergeCell ref="A1:G1"/>
    <mergeCell ref="A2:G2"/>
    <mergeCell ref="A3:G3"/>
    <mergeCell ref="A5:B5"/>
    <mergeCell ref="A6:B6"/>
  </mergeCells>
  <pageMargins left="0.70866141732283472" right="0.55118110236220474" top="0.74803149606299213" bottom="0.47244094488188981"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7"/>
  <sheetViews>
    <sheetView zoomScaleNormal="100" workbookViewId="0">
      <selection activeCell="C9" sqref="C9"/>
    </sheetView>
  </sheetViews>
  <sheetFormatPr defaultRowHeight="15" x14ac:dyDescent="0.25"/>
  <cols>
    <col min="1" max="1" width="9.140625" style="214"/>
    <col min="2" max="2" width="9.140625" style="202"/>
    <col min="3" max="3" width="68.42578125" style="202" customWidth="1"/>
    <col min="4" max="7" width="9.140625" style="202"/>
    <col min="8" max="16" width="8.140625" style="202" customWidth="1"/>
    <col min="17" max="16384" width="9.140625" style="202"/>
  </cols>
  <sheetData>
    <row r="1" spans="1:16" ht="15.75" x14ac:dyDescent="0.25">
      <c r="A1" s="200"/>
      <c r="B1" s="201"/>
      <c r="C1" s="274" t="s">
        <v>75</v>
      </c>
      <c r="D1" s="274"/>
      <c r="E1" s="274"/>
      <c r="F1" s="274"/>
      <c r="G1" s="274"/>
      <c r="H1" s="274"/>
      <c r="I1" s="274"/>
      <c r="J1" s="274"/>
      <c r="K1" s="274"/>
      <c r="L1" s="274"/>
      <c r="M1" s="201"/>
      <c r="N1" s="201"/>
      <c r="O1" s="201"/>
      <c r="P1" s="201"/>
    </row>
    <row r="2" spans="1:16" ht="15.75" x14ac:dyDescent="0.25">
      <c r="A2" s="203"/>
      <c r="B2" s="204"/>
      <c r="C2" s="273" t="s">
        <v>48</v>
      </c>
      <c r="D2" s="273"/>
      <c r="E2" s="273"/>
      <c r="F2" s="273"/>
      <c r="G2" s="273"/>
      <c r="H2" s="273"/>
      <c r="I2" s="273"/>
      <c r="J2" s="273"/>
      <c r="K2" s="273"/>
      <c r="L2" s="273"/>
      <c r="M2" s="201"/>
      <c r="N2" s="201"/>
      <c r="O2" s="201"/>
      <c r="P2" s="201"/>
    </row>
    <row r="3" spans="1:16" x14ac:dyDescent="0.25">
      <c r="A3" s="203"/>
      <c r="B3" s="204"/>
      <c r="C3" s="205"/>
      <c r="D3" s="204"/>
      <c r="E3" s="201"/>
      <c r="F3" s="201"/>
      <c r="G3" s="201"/>
      <c r="H3" s="201"/>
      <c r="I3" s="201"/>
      <c r="J3" s="201"/>
      <c r="K3" s="201"/>
      <c r="L3" s="201"/>
      <c r="M3" s="201"/>
      <c r="N3" s="201"/>
      <c r="O3" s="201"/>
      <c r="P3" s="201"/>
    </row>
    <row r="4" spans="1:16" x14ac:dyDescent="0.25">
      <c r="A4" s="206" t="s">
        <v>7</v>
      </c>
      <c r="B4" s="205"/>
      <c r="C4" s="190" t="s">
        <v>18</v>
      </c>
      <c r="D4" s="191"/>
      <c r="E4" s="201"/>
      <c r="F4" s="207"/>
      <c r="G4" s="207"/>
      <c r="H4" s="201"/>
      <c r="I4" s="201"/>
      <c r="J4" s="201"/>
      <c r="K4" s="201"/>
      <c r="L4" s="201"/>
      <c r="M4" s="201"/>
      <c r="N4" s="201"/>
      <c r="O4" s="201"/>
      <c r="P4" s="201"/>
    </row>
    <row r="5" spans="1:16" x14ac:dyDescent="0.25">
      <c r="A5" s="206" t="s">
        <v>6</v>
      </c>
      <c r="B5" s="205"/>
      <c r="C5" s="79" t="s">
        <v>20</v>
      </c>
      <c r="D5" s="32"/>
      <c r="E5" s="201"/>
      <c r="F5" s="207"/>
      <c r="G5" s="207"/>
      <c r="H5" s="201"/>
      <c r="I5" s="201"/>
      <c r="J5" s="201"/>
      <c r="K5" s="201"/>
      <c r="L5" s="201"/>
      <c r="M5" s="201"/>
      <c r="N5" s="201"/>
      <c r="O5" s="201"/>
      <c r="P5" s="201"/>
    </row>
    <row r="6" spans="1:16" ht="15" customHeight="1" x14ac:dyDescent="0.25">
      <c r="A6" s="206" t="s">
        <v>8</v>
      </c>
      <c r="B6" s="205"/>
      <c r="C6" s="79" t="s">
        <v>19</v>
      </c>
      <c r="D6" s="32"/>
      <c r="E6" s="201"/>
      <c r="F6" s="207"/>
      <c r="G6" s="207"/>
      <c r="H6" s="201"/>
      <c r="I6" s="201"/>
      <c r="J6" s="201"/>
      <c r="K6" s="201"/>
      <c r="L6" s="201"/>
      <c r="M6" s="201"/>
      <c r="N6" s="201"/>
      <c r="O6" s="201"/>
      <c r="P6" s="201"/>
    </row>
    <row r="7" spans="1:16" x14ac:dyDescent="0.25">
      <c r="A7" s="206" t="s">
        <v>59</v>
      </c>
      <c r="B7" s="205"/>
      <c r="C7" s="208"/>
      <c r="D7" s="201"/>
      <c r="E7" s="201"/>
      <c r="F7" s="207"/>
      <c r="G7" s="207"/>
      <c r="H7" s="201"/>
      <c r="I7" s="201"/>
      <c r="J7" s="201"/>
      <c r="K7" s="201"/>
      <c r="L7" s="201"/>
      <c r="M7" s="201"/>
      <c r="N7" s="201"/>
      <c r="O7" s="201"/>
      <c r="P7" s="201"/>
    </row>
    <row r="8" spans="1:16" x14ac:dyDescent="0.25">
      <c r="A8" s="206"/>
      <c r="B8" s="205"/>
      <c r="C8" s="205"/>
      <c r="D8" s="205"/>
      <c r="E8" s="201"/>
      <c r="F8" s="201"/>
      <c r="G8" s="201"/>
      <c r="H8" s="201"/>
      <c r="I8" s="201"/>
      <c r="J8" s="201"/>
      <c r="K8" s="201"/>
      <c r="L8" s="201"/>
      <c r="M8" s="201"/>
      <c r="N8" s="201"/>
      <c r="O8" s="201"/>
      <c r="P8" s="201"/>
    </row>
    <row r="9" spans="1:16" x14ac:dyDescent="0.25">
      <c r="A9" s="209" t="s">
        <v>280</v>
      </c>
      <c r="B9" s="205"/>
      <c r="C9" s="205"/>
      <c r="D9" s="205"/>
      <c r="E9" s="201"/>
      <c r="F9" s="210"/>
      <c r="G9" s="211"/>
      <c r="H9" s="201"/>
      <c r="I9" s="201"/>
      <c r="J9" s="201"/>
      <c r="K9" s="201"/>
      <c r="L9" s="201"/>
      <c r="M9" s="201"/>
      <c r="N9" s="201"/>
      <c r="O9" s="201"/>
      <c r="P9" s="64" t="s">
        <v>576</v>
      </c>
    </row>
    <row r="10" spans="1:16" x14ac:dyDescent="0.25">
      <c r="A10" s="212"/>
      <c r="B10" s="205"/>
      <c r="C10" s="205"/>
      <c r="D10" s="205"/>
      <c r="E10" s="201"/>
      <c r="F10" s="201"/>
      <c r="G10" s="201"/>
      <c r="H10" s="201"/>
      <c r="I10" s="201"/>
      <c r="J10" s="201"/>
      <c r="K10" s="201"/>
      <c r="L10" s="201"/>
      <c r="M10" s="201"/>
      <c r="N10" s="201"/>
      <c r="O10" s="201"/>
      <c r="P10" s="201"/>
    </row>
    <row r="11" spans="1:16" x14ac:dyDescent="0.25">
      <c r="A11" s="279" t="s">
        <v>60</v>
      </c>
      <c r="B11" s="276" t="s">
        <v>61</v>
      </c>
      <c r="C11" s="276" t="s">
        <v>62</v>
      </c>
      <c r="D11" s="275" t="s">
        <v>63</v>
      </c>
      <c r="E11" s="276" t="s">
        <v>64</v>
      </c>
      <c r="F11" s="275" t="s">
        <v>65</v>
      </c>
      <c r="G11" s="275" t="s">
        <v>66</v>
      </c>
      <c r="H11" s="276" t="s">
        <v>67</v>
      </c>
      <c r="I11" s="276"/>
      <c r="J11" s="276"/>
      <c r="K11" s="276"/>
      <c r="L11" s="276" t="s">
        <v>68</v>
      </c>
      <c r="M11" s="276"/>
      <c r="N11" s="276"/>
      <c r="O11" s="276"/>
      <c r="P11" s="276"/>
    </row>
    <row r="12" spans="1:16" x14ac:dyDescent="0.25">
      <c r="A12" s="279"/>
      <c r="B12" s="276"/>
      <c r="C12" s="276"/>
      <c r="D12" s="275"/>
      <c r="E12" s="276"/>
      <c r="F12" s="275"/>
      <c r="G12" s="275"/>
      <c r="H12" s="275" t="s">
        <v>69</v>
      </c>
      <c r="I12" s="275" t="s">
        <v>70</v>
      </c>
      <c r="J12" s="275" t="s">
        <v>71</v>
      </c>
      <c r="K12" s="275" t="s">
        <v>72</v>
      </c>
      <c r="L12" s="275" t="s">
        <v>527</v>
      </c>
      <c r="M12" s="277" t="s">
        <v>69</v>
      </c>
      <c r="N12" s="275" t="s">
        <v>70</v>
      </c>
      <c r="O12" s="275" t="s">
        <v>71</v>
      </c>
      <c r="P12" s="275" t="s">
        <v>74</v>
      </c>
    </row>
    <row r="13" spans="1:16" ht="25.5" customHeight="1" x14ac:dyDescent="0.25">
      <c r="A13" s="279"/>
      <c r="B13" s="276"/>
      <c r="C13" s="276"/>
      <c r="D13" s="275"/>
      <c r="E13" s="276"/>
      <c r="F13" s="275"/>
      <c r="G13" s="275"/>
      <c r="H13" s="275"/>
      <c r="I13" s="275"/>
      <c r="J13" s="275"/>
      <c r="K13" s="275"/>
      <c r="L13" s="275"/>
      <c r="M13" s="277"/>
      <c r="N13" s="275"/>
      <c r="O13" s="275"/>
      <c r="P13" s="275"/>
    </row>
    <row r="14" spans="1:16" x14ac:dyDescent="0.25">
      <c r="A14" s="225"/>
      <c r="B14" s="226"/>
      <c r="C14" s="218" t="s">
        <v>76</v>
      </c>
      <c r="D14" s="184"/>
      <c r="E14" s="184"/>
      <c r="F14" s="226"/>
      <c r="G14" s="226"/>
      <c r="H14" s="226"/>
      <c r="I14" s="226"/>
      <c r="J14" s="226"/>
      <c r="K14" s="226"/>
      <c r="L14" s="226"/>
      <c r="M14" s="226"/>
      <c r="N14" s="226"/>
      <c r="O14" s="226"/>
      <c r="P14" s="226"/>
    </row>
    <row r="15" spans="1:16" ht="31.5" customHeight="1" x14ac:dyDescent="0.25">
      <c r="A15" s="174">
        <v>1</v>
      </c>
      <c r="B15" s="213"/>
      <c r="C15" s="129" t="s">
        <v>281</v>
      </c>
      <c r="D15" s="174" t="s">
        <v>77</v>
      </c>
      <c r="E15" s="140">
        <v>14</v>
      </c>
      <c r="F15" s="213"/>
      <c r="G15" s="213"/>
      <c r="H15" s="213"/>
      <c r="I15" s="213"/>
      <c r="J15" s="213"/>
      <c r="K15" s="213"/>
      <c r="L15" s="213"/>
      <c r="M15" s="213"/>
      <c r="N15" s="213"/>
      <c r="O15" s="213"/>
      <c r="P15" s="213"/>
    </row>
    <row r="16" spans="1:16" ht="30" customHeight="1" x14ac:dyDescent="0.25">
      <c r="A16" s="174">
        <v>2</v>
      </c>
      <c r="B16" s="213"/>
      <c r="C16" s="129" t="s">
        <v>445</v>
      </c>
      <c r="D16" s="174" t="s">
        <v>77</v>
      </c>
      <c r="E16" s="140">
        <f>2*14*0.15*2*1.2</f>
        <v>10.08</v>
      </c>
      <c r="F16" s="213"/>
      <c r="G16" s="213"/>
      <c r="H16" s="213"/>
      <c r="I16" s="213"/>
      <c r="J16" s="213"/>
      <c r="K16" s="213"/>
      <c r="L16" s="213"/>
      <c r="M16" s="213"/>
      <c r="N16" s="213"/>
      <c r="O16" s="213"/>
      <c r="P16" s="213"/>
    </row>
    <row r="17" spans="1:16" x14ac:dyDescent="0.25">
      <c r="A17" s="174">
        <v>3</v>
      </c>
      <c r="B17" s="213"/>
      <c r="C17" s="129" t="s">
        <v>441</v>
      </c>
      <c r="D17" s="174" t="s">
        <v>77</v>
      </c>
      <c r="E17" s="140">
        <f>9*5.5*0.15*0.15*1.2</f>
        <v>1.3365</v>
      </c>
      <c r="F17" s="213"/>
      <c r="G17" s="213"/>
      <c r="H17" s="213"/>
      <c r="I17" s="213"/>
      <c r="J17" s="213"/>
      <c r="K17" s="213"/>
      <c r="L17" s="213"/>
      <c r="M17" s="213"/>
      <c r="N17" s="213"/>
      <c r="O17" s="213"/>
      <c r="P17" s="213"/>
    </row>
    <row r="18" spans="1:16" x14ac:dyDescent="0.25">
      <c r="A18" s="174">
        <v>4</v>
      </c>
      <c r="B18" s="213"/>
      <c r="C18" s="129" t="s">
        <v>442</v>
      </c>
      <c r="D18" s="174" t="s">
        <v>78</v>
      </c>
      <c r="E18" s="140">
        <v>9</v>
      </c>
      <c r="F18" s="213"/>
      <c r="G18" s="213"/>
      <c r="H18" s="213"/>
      <c r="I18" s="213"/>
      <c r="J18" s="213"/>
      <c r="K18" s="213"/>
      <c r="L18" s="213"/>
      <c r="M18" s="213"/>
      <c r="N18" s="213"/>
      <c r="O18" s="213"/>
      <c r="P18" s="213"/>
    </row>
    <row r="19" spans="1:16" x14ac:dyDescent="0.25">
      <c r="A19" s="174">
        <v>5</v>
      </c>
      <c r="B19" s="213"/>
      <c r="C19" s="129" t="s">
        <v>443</v>
      </c>
      <c r="D19" s="174" t="s">
        <v>79</v>
      </c>
      <c r="E19" s="140">
        <f>(13+20)*1.1</f>
        <v>36.300000000000004</v>
      </c>
      <c r="F19" s="213"/>
      <c r="G19" s="213"/>
      <c r="H19" s="213"/>
      <c r="I19" s="213"/>
      <c r="J19" s="213"/>
      <c r="K19" s="213"/>
      <c r="L19" s="213"/>
      <c r="M19" s="213"/>
      <c r="N19" s="213"/>
      <c r="O19" s="213"/>
      <c r="P19" s="213"/>
    </row>
    <row r="20" spans="1:16" ht="64.5" x14ac:dyDescent="0.25">
      <c r="A20" s="174">
        <v>6</v>
      </c>
      <c r="B20" s="213"/>
      <c r="C20" s="129" t="s">
        <v>482</v>
      </c>
      <c r="D20" s="174" t="s">
        <v>79</v>
      </c>
      <c r="E20" s="140">
        <f>95+150+30+75</f>
        <v>350</v>
      </c>
      <c r="F20" s="213"/>
      <c r="G20" s="213"/>
      <c r="H20" s="213"/>
      <c r="I20" s="213"/>
      <c r="J20" s="213"/>
      <c r="K20" s="213"/>
      <c r="L20" s="213"/>
      <c r="M20" s="213"/>
      <c r="N20" s="213"/>
      <c r="O20" s="213"/>
      <c r="P20" s="213"/>
    </row>
    <row r="21" spans="1:16" ht="64.5" x14ac:dyDescent="0.25">
      <c r="A21" s="174">
        <v>7</v>
      </c>
      <c r="B21" s="213"/>
      <c r="C21" s="129" t="s">
        <v>483</v>
      </c>
      <c r="D21" s="174" t="s">
        <v>79</v>
      </c>
      <c r="E21" s="140">
        <f>18+33+30+33+38+77</f>
        <v>229</v>
      </c>
      <c r="F21" s="213"/>
      <c r="G21" s="213"/>
      <c r="H21" s="213"/>
      <c r="I21" s="213"/>
      <c r="J21" s="213"/>
      <c r="K21" s="213"/>
      <c r="L21" s="213"/>
      <c r="M21" s="213"/>
      <c r="N21" s="213"/>
      <c r="O21" s="213"/>
      <c r="P21" s="213"/>
    </row>
    <row r="22" spans="1:16" ht="39" x14ac:dyDescent="0.25">
      <c r="A22" s="174">
        <v>8</v>
      </c>
      <c r="B22" s="213"/>
      <c r="C22" s="129" t="s">
        <v>80</v>
      </c>
      <c r="D22" s="174" t="s">
        <v>79</v>
      </c>
      <c r="E22" s="140">
        <v>19</v>
      </c>
      <c r="F22" s="213"/>
      <c r="G22" s="213"/>
      <c r="H22" s="213"/>
      <c r="I22" s="213"/>
      <c r="J22" s="213"/>
      <c r="K22" s="213"/>
      <c r="L22" s="213"/>
      <c r="M22" s="213"/>
      <c r="N22" s="213"/>
      <c r="O22" s="213"/>
      <c r="P22" s="213"/>
    </row>
    <row r="23" spans="1:16" ht="45.75" customHeight="1" x14ac:dyDescent="0.25">
      <c r="A23" s="174">
        <v>9</v>
      </c>
      <c r="B23" s="213"/>
      <c r="C23" s="129" t="s">
        <v>81</v>
      </c>
      <c r="D23" s="174" t="s">
        <v>79</v>
      </c>
      <c r="E23" s="140">
        <v>19</v>
      </c>
      <c r="F23" s="213"/>
      <c r="G23" s="213"/>
      <c r="H23" s="213"/>
      <c r="I23" s="213"/>
      <c r="J23" s="213"/>
      <c r="K23" s="213"/>
      <c r="L23" s="213"/>
      <c r="M23" s="213"/>
      <c r="N23" s="213"/>
      <c r="O23" s="213"/>
      <c r="P23" s="213"/>
    </row>
    <row r="24" spans="1:16" ht="26.25" x14ac:dyDescent="0.25">
      <c r="A24" s="174">
        <v>10</v>
      </c>
      <c r="B24" s="213"/>
      <c r="C24" s="129" t="s">
        <v>444</v>
      </c>
      <c r="D24" s="174" t="s">
        <v>77</v>
      </c>
      <c r="E24" s="140">
        <f>(0.62*1.2+0.62*3.35+0.44*3.35+0.54*2.8+0.59*3.8+0.41*1.35+0.64*2.8+0.64*3+0.51*1.8+0.44*2.8)*1.1</f>
        <v>15.910949999999998</v>
      </c>
      <c r="F24" s="213"/>
      <c r="G24" s="213"/>
      <c r="H24" s="213"/>
      <c r="I24" s="213"/>
      <c r="J24" s="213"/>
      <c r="K24" s="213"/>
      <c r="L24" s="213"/>
      <c r="M24" s="213"/>
      <c r="N24" s="213"/>
      <c r="O24" s="213"/>
      <c r="P24" s="213"/>
    </row>
    <row r="25" spans="1:16" ht="39" x14ac:dyDescent="0.25">
      <c r="A25" s="174">
        <v>11</v>
      </c>
      <c r="B25" s="213"/>
      <c r="C25" s="129" t="s">
        <v>484</v>
      </c>
      <c r="D25" s="174" t="s">
        <v>82</v>
      </c>
      <c r="E25" s="140">
        <f>79+33</f>
        <v>112</v>
      </c>
      <c r="F25" s="213"/>
      <c r="G25" s="213"/>
      <c r="H25" s="213"/>
      <c r="I25" s="213"/>
      <c r="J25" s="213"/>
      <c r="K25" s="213"/>
      <c r="L25" s="213"/>
      <c r="M25" s="213"/>
      <c r="N25" s="213"/>
      <c r="O25" s="213"/>
      <c r="P25" s="213"/>
    </row>
    <row r="26" spans="1:16" ht="66" customHeight="1" x14ac:dyDescent="0.25">
      <c r="A26" s="174">
        <v>12</v>
      </c>
      <c r="B26" s="213"/>
      <c r="C26" s="129" t="s">
        <v>485</v>
      </c>
      <c r="D26" s="174" t="s">
        <v>79</v>
      </c>
      <c r="E26" s="140">
        <v>25</v>
      </c>
      <c r="F26" s="213"/>
      <c r="G26" s="213"/>
      <c r="H26" s="213"/>
      <c r="I26" s="213"/>
      <c r="J26" s="213"/>
      <c r="K26" s="213"/>
      <c r="L26" s="213"/>
      <c r="M26" s="213"/>
      <c r="N26" s="213"/>
      <c r="O26" s="213"/>
      <c r="P26" s="213"/>
    </row>
    <row r="27" spans="1:16" ht="39" x14ac:dyDescent="0.25">
      <c r="A27" s="174">
        <v>13</v>
      </c>
      <c r="B27" s="213"/>
      <c r="C27" s="129" t="s">
        <v>83</v>
      </c>
      <c r="D27" s="174" t="s">
        <v>79</v>
      </c>
      <c r="E27" s="140">
        <v>21.9</v>
      </c>
      <c r="F27" s="213"/>
      <c r="G27" s="213"/>
      <c r="H27" s="213"/>
      <c r="I27" s="213"/>
      <c r="J27" s="213"/>
      <c r="K27" s="213"/>
      <c r="L27" s="213"/>
      <c r="M27" s="213"/>
      <c r="N27" s="213"/>
      <c r="O27" s="213"/>
      <c r="P27" s="213"/>
    </row>
    <row r="28" spans="1:16" ht="69.75" customHeight="1" x14ac:dyDescent="0.25">
      <c r="A28" s="174">
        <v>14</v>
      </c>
      <c r="B28" s="213"/>
      <c r="C28" s="129" t="s">
        <v>486</v>
      </c>
      <c r="D28" s="174" t="s">
        <v>79</v>
      </c>
      <c r="E28" s="140">
        <v>434</v>
      </c>
      <c r="F28" s="213"/>
      <c r="G28" s="213"/>
      <c r="H28" s="213"/>
      <c r="I28" s="213"/>
      <c r="J28" s="213"/>
      <c r="K28" s="213"/>
      <c r="L28" s="213"/>
      <c r="M28" s="213"/>
      <c r="N28" s="213"/>
      <c r="O28" s="213"/>
      <c r="P28" s="213"/>
    </row>
    <row r="29" spans="1:16" ht="95.25" customHeight="1" x14ac:dyDescent="0.25">
      <c r="A29" s="174">
        <v>15</v>
      </c>
      <c r="B29" s="213"/>
      <c r="C29" s="129" t="s">
        <v>487</v>
      </c>
      <c r="D29" s="174" t="s">
        <v>79</v>
      </c>
      <c r="E29" s="140">
        <v>691.1</v>
      </c>
      <c r="F29" s="213"/>
      <c r="G29" s="213"/>
      <c r="H29" s="213"/>
      <c r="I29" s="213"/>
      <c r="J29" s="213"/>
      <c r="K29" s="213"/>
      <c r="L29" s="213"/>
      <c r="M29" s="213"/>
      <c r="N29" s="213"/>
      <c r="O29" s="213"/>
      <c r="P29" s="213"/>
    </row>
    <row r="30" spans="1:16" x14ac:dyDescent="0.25">
      <c r="A30" s="174">
        <v>16</v>
      </c>
      <c r="B30" s="213"/>
      <c r="C30" s="129" t="s">
        <v>84</v>
      </c>
      <c r="D30" s="174" t="s">
        <v>85</v>
      </c>
      <c r="E30" s="140">
        <v>1</v>
      </c>
      <c r="F30" s="213"/>
      <c r="G30" s="213"/>
      <c r="H30" s="213"/>
      <c r="I30" s="213"/>
      <c r="J30" s="213"/>
      <c r="K30" s="213"/>
      <c r="L30" s="213"/>
      <c r="M30" s="213"/>
      <c r="N30" s="213"/>
      <c r="O30" s="213"/>
      <c r="P30" s="213"/>
    </row>
    <row r="31" spans="1:16" x14ac:dyDescent="0.25">
      <c r="A31" s="174">
        <v>17</v>
      </c>
      <c r="B31" s="213"/>
      <c r="C31" s="129" t="s">
        <v>86</v>
      </c>
      <c r="D31" s="174" t="s">
        <v>85</v>
      </c>
      <c r="E31" s="140">
        <v>1</v>
      </c>
      <c r="F31" s="213"/>
      <c r="G31" s="213"/>
      <c r="H31" s="213"/>
      <c r="I31" s="213"/>
      <c r="J31" s="213"/>
      <c r="K31" s="213"/>
      <c r="L31" s="213"/>
      <c r="M31" s="213"/>
      <c r="N31" s="213"/>
      <c r="O31" s="213"/>
      <c r="P31" s="213"/>
    </row>
    <row r="32" spans="1:16" x14ac:dyDescent="0.25">
      <c r="A32" s="174"/>
      <c r="B32" s="213"/>
      <c r="C32" s="173" t="s">
        <v>87</v>
      </c>
      <c r="D32" s="179"/>
      <c r="E32" s="140"/>
      <c r="F32" s="213"/>
      <c r="G32" s="213"/>
      <c r="H32" s="213"/>
      <c r="I32" s="213"/>
      <c r="J32" s="213"/>
      <c r="K32" s="213"/>
      <c r="L32" s="213"/>
      <c r="M32" s="213"/>
      <c r="N32" s="213"/>
      <c r="O32" s="213"/>
      <c r="P32" s="213"/>
    </row>
    <row r="33" spans="1:16" ht="26.25" x14ac:dyDescent="0.25">
      <c r="A33" s="174">
        <v>18</v>
      </c>
      <c r="B33" s="213"/>
      <c r="C33" s="142" t="s">
        <v>88</v>
      </c>
      <c r="D33" s="174" t="s">
        <v>77</v>
      </c>
      <c r="E33" s="140">
        <f>((12+41+45+15+9+3+17+30)*0.12*1.1+2+2.23*1.2+65*0.13)*1.39</f>
        <v>49.803700000000006</v>
      </c>
      <c r="F33" s="213"/>
      <c r="G33" s="213"/>
      <c r="H33" s="213"/>
      <c r="I33" s="213"/>
      <c r="J33" s="213"/>
      <c r="K33" s="213"/>
      <c r="L33" s="213"/>
      <c r="M33" s="213"/>
      <c r="N33" s="213"/>
      <c r="O33" s="213"/>
      <c r="P33" s="213"/>
    </row>
    <row r="34" spans="1:16" x14ac:dyDescent="0.25">
      <c r="A34" s="174">
        <v>19</v>
      </c>
      <c r="B34" s="213"/>
      <c r="C34" s="192" t="s">
        <v>89</v>
      </c>
      <c r="D34" s="174" t="s">
        <v>77</v>
      </c>
      <c r="E34" s="193">
        <f>0.88*E33</f>
        <v>43.827256000000006</v>
      </c>
      <c r="F34" s="213"/>
      <c r="G34" s="213"/>
      <c r="H34" s="213"/>
      <c r="I34" s="213"/>
      <c r="J34" s="213"/>
      <c r="K34" s="213"/>
      <c r="L34" s="213"/>
      <c r="M34" s="213"/>
      <c r="N34" s="213"/>
      <c r="O34" s="213"/>
      <c r="P34" s="213"/>
    </row>
    <row r="35" spans="1:16" x14ac:dyDescent="0.25">
      <c r="A35" s="174">
        <v>20</v>
      </c>
      <c r="B35" s="213"/>
      <c r="C35" s="141" t="s">
        <v>90</v>
      </c>
      <c r="D35" s="174" t="s">
        <v>77</v>
      </c>
      <c r="E35" s="140">
        <f>+E33*0.12</f>
        <v>5.9764440000000008</v>
      </c>
      <c r="F35" s="213"/>
      <c r="G35" s="213"/>
      <c r="H35" s="213"/>
      <c r="I35" s="213"/>
      <c r="J35" s="213"/>
      <c r="K35" s="213"/>
      <c r="L35" s="213"/>
      <c r="M35" s="213"/>
      <c r="N35" s="213"/>
      <c r="O35" s="213"/>
      <c r="P35" s="213"/>
    </row>
    <row r="36" spans="1:16" x14ac:dyDescent="0.25">
      <c r="A36" s="174"/>
      <c r="B36" s="213"/>
      <c r="C36" s="194" t="s">
        <v>488</v>
      </c>
      <c r="D36" s="174"/>
      <c r="E36" s="195"/>
      <c r="F36" s="213"/>
      <c r="G36" s="213"/>
      <c r="H36" s="213"/>
      <c r="I36" s="213"/>
      <c r="J36" s="213"/>
      <c r="K36" s="213"/>
      <c r="L36" s="213"/>
      <c r="M36" s="213"/>
      <c r="N36" s="213"/>
      <c r="O36" s="213"/>
      <c r="P36" s="213"/>
    </row>
    <row r="37" spans="1:16" ht="43.5" customHeight="1" x14ac:dyDescent="0.25">
      <c r="A37" s="214">
        <v>21</v>
      </c>
      <c r="B37" s="213"/>
      <c r="C37" s="142" t="s">
        <v>91</v>
      </c>
      <c r="D37" s="174" t="s">
        <v>79</v>
      </c>
      <c r="E37" s="140">
        <f>(42*2+35+35+20+(3*5.5+3*2.3+3*3*2)*1.05)*1.15</f>
        <v>250.09049999999999</v>
      </c>
      <c r="F37" s="213"/>
      <c r="G37" s="213"/>
      <c r="H37" s="213"/>
      <c r="I37" s="213"/>
      <c r="J37" s="213"/>
      <c r="K37" s="213"/>
      <c r="L37" s="213"/>
      <c r="M37" s="213"/>
      <c r="N37" s="213"/>
      <c r="O37" s="213"/>
      <c r="P37" s="213"/>
    </row>
    <row r="38" spans="1:16" x14ac:dyDescent="0.25">
      <c r="A38" s="174">
        <v>22</v>
      </c>
      <c r="B38" s="213"/>
      <c r="C38" s="141" t="s">
        <v>92</v>
      </c>
      <c r="D38" s="174" t="s">
        <v>93</v>
      </c>
      <c r="E38" s="140">
        <f>+E37*0.2</f>
        <v>50.018100000000004</v>
      </c>
      <c r="F38" s="213"/>
      <c r="G38" s="213"/>
      <c r="H38" s="213"/>
      <c r="I38" s="213"/>
      <c r="J38" s="213"/>
      <c r="K38" s="213"/>
      <c r="L38" s="213"/>
      <c r="M38" s="213"/>
      <c r="N38" s="213"/>
      <c r="O38" s="213"/>
      <c r="P38" s="213"/>
    </row>
    <row r="39" spans="1:16" x14ac:dyDescent="0.25">
      <c r="A39" s="174">
        <v>23</v>
      </c>
      <c r="B39" s="213"/>
      <c r="C39" s="141" t="s">
        <v>94</v>
      </c>
      <c r="D39" s="174" t="s">
        <v>77</v>
      </c>
      <c r="E39" s="140">
        <f>+E37*0.044</f>
        <v>11.003981999999999</v>
      </c>
      <c r="F39" s="213"/>
      <c r="G39" s="213"/>
      <c r="H39" s="213"/>
      <c r="I39" s="213"/>
      <c r="J39" s="213"/>
      <c r="K39" s="213"/>
      <c r="L39" s="213"/>
      <c r="M39" s="213"/>
      <c r="N39" s="213"/>
      <c r="O39" s="213"/>
      <c r="P39" s="213"/>
    </row>
    <row r="40" spans="1:16" x14ac:dyDescent="0.25">
      <c r="A40" s="174">
        <v>24</v>
      </c>
      <c r="B40" s="213"/>
      <c r="C40" s="142" t="s">
        <v>95</v>
      </c>
      <c r="D40" s="174" t="s">
        <v>77</v>
      </c>
      <c r="E40" s="140">
        <v>16</v>
      </c>
      <c r="F40" s="213"/>
      <c r="G40" s="213"/>
      <c r="H40" s="213"/>
      <c r="I40" s="213"/>
      <c r="J40" s="213"/>
      <c r="K40" s="213"/>
      <c r="L40" s="213"/>
      <c r="M40" s="213"/>
      <c r="N40" s="213"/>
      <c r="O40" s="213"/>
      <c r="P40" s="213"/>
    </row>
    <row r="41" spans="1:16" x14ac:dyDescent="0.25">
      <c r="A41" s="174">
        <v>25</v>
      </c>
      <c r="B41" s="213"/>
      <c r="C41" s="192" t="s">
        <v>96</v>
      </c>
      <c r="D41" s="174" t="s">
        <v>77</v>
      </c>
      <c r="E41" s="193">
        <f>0.88*E40</f>
        <v>14.08</v>
      </c>
      <c r="F41" s="213"/>
      <c r="G41" s="213"/>
      <c r="H41" s="213"/>
      <c r="I41" s="213"/>
      <c r="J41" s="213"/>
      <c r="K41" s="213"/>
      <c r="L41" s="213"/>
      <c r="M41" s="213"/>
      <c r="N41" s="213"/>
      <c r="O41" s="213"/>
      <c r="P41" s="213"/>
    </row>
    <row r="42" spans="1:16" x14ac:dyDescent="0.25">
      <c r="A42" s="174">
        <v>26</v>
      </c>
      <c r="B42" s="213"/>
      <c r="C42" s="141" t="s">
        <v>97</v>
      </c>
      <c r="D42" s="174" t="s">
        <v>77</v>
      </c>
      <c r="E42" s="140">
        <f>+E40*0.22</f>
        <v>3.52</v>
      </c>
      <c r="F42" s="213"/>
      <c r="G42" s="213"/>
      <c r="H42" s="213"/>
      <c r="I42" s="213"/>
      <c r="J42" s="213"/>
      <c r="K42" s="213"/>
      <c r="L42" s="213"/>
      <c r="M42" s="213"/>
      <c r="N42" s="213"/>
      <c r="O42" s="213"/>
      <c r="P42" s="213"/>
    </row>
    <row r="43" spans="1:16" x14ac:dyDescent="0.25">
      <c r="A43" s="174">
        <v>27</v>
      </c>
      <c r="B43" s="213"/>
      <c r="C43" s="142" t="s">
        <v>260</v>
      </c>
      <c r="D43" s="174" t="s">
        <v>77</v>
      </c>
      <c r="E43" s="140">
        <f>+E44*1.2</f>
        <v>413.7983999999999</v>
      </c>
      <c r="F43" s="213"/>
      <c r="G43" s="213"/>
      <c r="H43" s="213"/>
      <c r="I43" s="213"/>
      <c r="J43" s="213"/>
      <c r="K43" s="213"/>
      <c r="L43" s="213"/>
      <c r="M43" s="213"/>
      <c r="N43" s="213"/>
      <c r="O43" s="213"/>
      <c r="P43" s="213"/>
    </row>
    <row r="44" spans="1:16" ht="26.25" x14ac:dyDescent="0.25">
      <c r="A44" s="174">
        <v>28</v>
      </c>
      <c r="B44" s="213"/>
      <c r="C44" s="142" t="s">
        <v>98</v>
      </c>
      <c r="D44" s="174" t="s">
        <v>79</v>
      </c>
      <c r="E44" s="140">
        <f>11*(2.1+0.7)+79*(1+0.7)+28.7*(1+0.7)+45.5*(1+0.7)+22.33*(1.7+0.7)</f>
        <v>344.83199999999994</v>
      </c>
      <c r="F44" s="213"/>
      <c r="G44" s="213"/>
      <c r="H44" s="213"/>
      <c r="I44" s="213"/>
      <c r="J44" s="213"/>
      <c r="K44" s="213"/>
      <c r="L44" s="213"/>
      <c r="M44" s="213"/>
      <c r="N44" s="213"/>
      <c r="O44" s="213"/>
      <c r="P44" s="213"/>
    </row>
    <row r="45" spans="1:16" x14ac:dyDescent="0.25">
      <c r="A45" s="174">
        <v>29</v>
      </c>
      <c r="B45" s="213"/>
      <c r="C45" s="141" t="s">
        <v>99</v>
      </c>
      <c r="D45" s="174" t="s">
        <v>79</v>
      </c>
      <c r="E45" s="140">
        <f>+E44*1.1</f>
        <v>379.31519999999995</v>
      </c>
      <c r="F45" s="213"/>
      <c r="G45" s="213"/>
      <c r="H45" s="213"/>
      <c r="I45" s="213"/>
      <c r="J45" s="213"/>
      <c r="K45" s="213"/>
      <c r="L45" s="213"/>
      <c r="M45" s="213"/>
      <c r="N45" s="213"/>
      <c r="O45" s="213"/>
      <c r="P45" s="213"/>
    </row>
    <row r="46" spans="1:16" x14ac:dyDescent="0.25">
      <c r="A46" s="174">
        <v>30</v>
      </c>
      <c r="B46" s="213"/>
      <c r="C46" s="141" t="s">
        <v>100</v>
      </c>
      <c r="D46" s="174" t="s">
        <v>77</v>
      </c>
      <c r="E46" s="140">
        <f>+E44*0.044</f>
        <v>15.172607999999997</v>
      </c>
      <c r="F46" s="213"/>
      <c r="G46" s="213"/>
      <c r="H46" s="213"/>
      <c r="I46" s="213"/>
      <c r="J46" s="213"/>
      <c r="K46" s="213"/>
      <c r="L46" s="213"/>
      <c r="M46" s="213"/>
      <c r="N46" s="213"/>
      <c r="O46" s="213"/>
      <c r="P46" s="213"/>
    </row>
    <row r="47" spans="1:16" x14ac:dyDescent="0.25">
      <c r="A47" s="174">
        <v>31</v>
      </c>
      <c r="B47" s="213"/>
      <c r="C47" s="142" t="s">
        <v>101</v>
      </c>
      <c r="D47" s="174" t="s">
        <v>77</v>
      </c>
      <c r="E47" s="140">
        <f>184*0.3*0.1*1.1</f>
        <v>6.0720000000000001</v>
      </c>
      <c r="F47" s="213"/>
      <c r="G47" s="213"/>
      <c r="H47" s="213"/>
      <c r="I47" s="213"/>
      <c r="J47" s="213"/>
      <c r="K47" s="213"/>
      <c r="L47" s="213"/>
      <c r="M47" s="213"/>
      <c r="N47" s="213"/>
      <c r="O47" s="213"/>
      <c r="P47" s="213"/>
    </row>
    <row r="48" spans="1:16" x14ac:dyDescent="0.25">
      <c r="A48" s="174">
        <v>32</v>
      </c>
      <c r="B48" s="213"/>
      <c r="C48" s="196" t="s">
        <v>102</v>
      </c>
      <c r="D48" s="174" t="s">
        <v>77</v>
      </c>
      <c r="E48" s="140">
        <f>+E47*1.05</f>
        <v>6.3756000000000004</v>
      </c>
      <c r="F48" s="213"/>
      <c r="G48" s="213"/>
      <c r="H48" s="213"/>
      <c r="I48" s="213"/>
      <c r="J48" s="213"/>
      <c r="K48" s="213"/>
      <c r="L48" s="213"/>
      <c r="M48" s="213"/>
      <c r="N48" s="213"/>
      <c r="O48" s="213"/>
      <c r="P48" s="213"/>
    </row>
    <row r="49" spans="1:16" x14ac:dyDescent="0.25">
      <c r="A49" s="174">
        <v>33</v>
      </c>
      <c r="B49" s="213"/>
      <c r="C49" s="142" t="s">
        <v>103</v>
      </c>
      <c r="D49" s="174" t="s">
        <v>79</v>
      </c>
      <c r="E49" s="140">
        <f>110*1.1</f>
        <v>121.00000000000001</v>
      </c>
      <c r="F49" s="213"/>
      <c r="G49" s="213"/>
      <c r="H49" s="213"/>
      <c r="I49" s="213"/>
      <c r="J49" s="213"/>
      <c r="K49" s="213"/>
      <c r="L49" s="213"/>
      <c r="M49" s="213"/>
      <c r="N49" s="213"/>
      <c r="O49" s="213"/>
      <c r="P49" s="213"/>
    </row>
    <row r="50" spans="1:16" x14ac:dyDescent="0.25">
      <c r="A50" s="174">
        <v>34</v>
      </c>
      <c r="B50" s="213"/>
      <c r="C50" s="141" t="s">
        <v>104</v>
      </c>
      <c r="D50" s="174" t="s">
        <v>77</v>
      </c>
      <c r="E50" s="140">
        <f>+E49*0.3</f>
        <v>36.300000000000004</v>
      </c>
      <c r="F50" s="213"/>
      <c r="G50" s="213"/>
      <c r="H50" s="213"/>
      <c r="I50" s="213"/>
      <c r="J50" s="213"/>
      <c r="K50" s="213"/>
      <c r="L50" s="213"/>
      <c r="M50" s="213"/>
      <c r="N50" s="213"/>
      <c r="O50" s="213"/>
      <c r="P50" s="213"/>
    </row>
    <row r="51" spans="1:16" x14ac:dyDescent="0.25">
      <c r="A51" s="174">
        <v>35</v>
      </c>
      <c r="B51" s="213"/>
      <c r="C51" s="141" t="s">
        <v>90</v>
      </c>
      <c r="D51" s="174" t="s">
        <v>77</v>
      </c>
      <c r="E51" s="140">
        <f>+E49*0.11</f>
        <v>13.310000000000002</v>
      </c>
      <c r="F51" s="213"/>
      <c r="G51" s="213"/>
      <c r="H51" s="213"/>
      <c r="I51" s="213"/>
      <c r="J51" s="213"/>
      <c r="K51" s="213"/>
      <c r="L51" s="213"/>
      <c r="M51" s="213"/>
      <c r="N51" s="213"/>
      <c r="O51" s="213"/>
      <c r="P51" s="213"/>
    </row>
    <row r="52" spans="1:16" x14ac:dyDescent="0.25">
      <c r="A52" s="174">
        <v>36</v>
      </c>
      <c r="B52" s="213"/>
      <c r="C52" s="141" t="s">
        <v>105</v>
      </c>
      <c r="D52" s="174" t="s">
        <v>77</v>
      </c>
      <c r="E52" s="140">
        <v>121</v>
      </c>
      <c r="F52" s="213"/>
      <c r="G52" s="213"/>
      <c r="H52" s="213"/>
      <c r="I52" s="213"/>
      <c r="J52" s="213"/>
      <c r="K52" s="213"/>
      <c r="L52" s="213"/>
      <c r="M52" s="213"/>
      <c r="N52" s="213"/>
      <c r="O52" s="213"/>
      <c r="P52" s="213"/>
    </row>
    <row r="53" spans="1:16" x14ac:dyDescent="0.25">
      <c r="A53" s="174"/>
      <c r="B53" s="213"/>
      <c r="C53" s="194" t="s">
        <v>446</v>
      </c>
      <c r="D53" s="174"/>
      <c r="E53" s="140"/>
      <c r="F53" s="213"/>
      <c r="G53" s="213"/>
      <c r="H53" s="213"/>
      <c r="I53" s="213"/>
      <c r="J53" s="213"/>
      <c r="K53" s="213"/>
      <c r="L53" s="213"/>
      <c r="M53" s="213"/>
      <c r="N53" s="213"/>
      <c r="O53" s="213"/>
      <c r="P53" s="213"/>
    </row>
    <row r="54" spans="1:16" x14ac:dyDescent="0.25">
      <c r="A54" s="215">
        <v>37</v>
      </c>
      <c r="B54" s="213"/>
      <c r="C54" s="142" t="s">
        <v>261</v>
      </c>
      <c r="D54" s="174" t="s">
        <v>93</v>
      </c>
      <c r="E54" s="140">
        <v>1000</v>
      </c>
      <c r="F54" s="213"/>
      <c r="G54" s="213"/>
      <c r="H54" s="213"/>
      <c r="I54" s="213"/>
      <c r="J54" s="213"/>
      <c r="K54" s="213"/>
      <c r="L54" s="213"/>
      <c r="M54" s="213"/>
      <c r="N54" s="213"/>
      <c r="O54" s="213"/>
      <c r="P54" s="213"/>
    </row>
    <row r="55" spans="1:16" x14ac:dyDescent="0.25">
      <c r="A55" s="215">
        <v>38</v>
      </c>
      <c r="B55" s="213"/>
      <c r="C55" s="141" t="s">
        <v>106</v>
      </c>
      <c r="D55" s="174" t="s">
        <v>93</v>
      </c>
      <c r="E55" s="140">
        <f>+E54*1.1</f>
        <v>1100</v>
      </c>
      <c r="F55" s="213"/>
      <c r="G55" s="213"/>
      <c r="H55" s="213"/>
      <c r="I55" s="213"/>
      <c r="J55" s="213"/>
      <c r="K55" s="213"/>
      <c r="L55" s="213"/>
      <c r="M55" s="213"/>
      <c r="N55" s="213"/>
      <c r="O55" s="213"/>
      <c r="P55" s="213"/>
    </row>
    <row r="56" spans="1:16" x14ac:dyDescent="0.25">
      <c r="A56" s="174">
        <v>39</v>
      </c>
      <c r="B56" s="213"/>
      <c r="C56" s="141" t="s">
        <v>107</v>
      </c>
      <c r="D56" s="174" t="s">
        <v>85</v>
      </c>
      <c r="E56" s="140">
        <v>1</v>
      </c>
      <c r="F56" s="213"/>
      <c r="G56" s="213"/>
      <c r="H56" s="213"/>
      <c r="I56" s="213"/>
      <c r="J56" s="213"/>
      <c r="K56" s="213"/>
      <c r="L56" s="213"/>
      <c r="M56" s="213"/>
      <c r="N56" s="213"/>
      <c r="O56" s="213"/>
      <c r="P56" s="213"/>
    </row>
    <row r="57" spans="1:16" ht="39" x14ac:dyDescent="0.25">
      <c r="A57" s="174">
        <v>40</v>
      </c>
      <c r="B57" s="213"/>
      <c r="C57" s="142" t="s">
        <v>489</v>
      </c>
      <c r="D57" s="174" t="s">
        <v>78</v>
      </c>
      <c r="E57" s="140">
        <v>10</v>
      </c>
      <c r="F57" s="213"/>
      <c r="G57" s="213"/>
      <c r="H57" s="213"/>
      <c r="I57" s="213"/>
      <c r="J57" s="213"/>
      <c r="K57" s="213"/>
      <c r="L57" s="213"/>
      <c r="M57" s="213"/>
      <c r="N57" s="213"/>
      <c r="O57" s="213"/>
      <c r="P57" s="213"/>
    </row>
    <row r="58" spans="1:16" x14ac:dyDescent="0.25">
      <c r="A58" s="174">
        <v>41</v>
      </c>
      <c r="B58" s="213"/>
      <c r="C58" s="141" t="s">
        <v>108</v>
      </c>
      <c r="D58" s="174" t="s">
        <v>93</v>
      </c>
      <c r="E58" s="140">
        <f>250*1.1</f>
        <v>275</v>
      </c>
      <c r="F58" s="213"/>
      <c r="G58" s="213"/>
      <c r="H58" s="213"/>
      <c r="I58" s="213"/>
      <c r="J58" s="213"/>
      <c r="K58" s="213"/>
      <c r="L58" s="213"/>
      <c r="M58" s="213"/>
      <c r="N58" s="213"/>
      <c r="O58" s="213"/>
      <c r="P58" s="213"/>
    </row>
    <row r="59" spans="1:16" x14ac:dyDescent="0.25">
      <c r="A59" s="174">
        <v>42</v>
      </c>
      <c r="B59" s="213"/>
      <c r="C59" s="141" t="s">
        <v>109</v>
      </c>
      <c r="D59" s="174" t="s">
        <v>77</v>
      </c>
      <c r="E59" s="140">
        <f>2.88*1.1</f>
        <v>3.1680000000000001</v>
      </c>
      <c r="F59" s="213"/>
      <c r="G59" s="213"/>
      <c r="H59" s="213"/>
      <c r="I59" s="213"/>
      <c r="J59" s="213"/>
      <c r="K59" s="213"/>
      <c r="L59" s="213"/>
      <c r="M59" s="213"/>
      <c r="N59" s="213"/>
      <c r="O59" s="213"/>
      <c r="P59" s="213"/>
    </row>
    <row r="60" spans="1:16" x14ac:dyDescent="0.25">
      <c r="A60" s="174">
        <v>43</v>
      </c>
      <c r="B60" s="213"/>
      <c r="C60" s="141" t="s">
        <v>110</v>
      </c>
      <c r="D60" s="174" t="s">
        <v>85</v>
      </c>
      <c r="E60" s="140">
        <v>10</v>
      </c>
      <c r="F60" s="213"/>
      <c r="G60" s="213"/>
      <c r="H60" s="213"/>
      <c r="I60" s="213"/>
      <c r="J60" s="213"/>
      <c r="K60" s="213"/>
      <c r="L60" s="213"/>
      <c r="M60" s="213"/>
      <c r="N60" s="213"/>
      <c r="O60" s="213"/>
      <c r="P60" s="213"/>
    </row>
    <row r="61" spans="1:16" x14ac:dyDescent="0.25">
      <c r="A61" s="174">
        <v>44</v>
      </c>
      <c r="B61" s="213"/>
      <c r="C61" s="141" t="s">
        <v>107</v>
      </c>
      <c r="D61" s="174" t="s">
        <v>85</v>
      </c>
      <c r="E61" s="140">
        <v>10</v>
      </c>
      <c r="F61" s="213"/>
      <c r="G61" s="213"/>
      <c r="H61" s="213"/>
      <c r="I61" s="213"/>
      <c r="J61" s="213"/>
      <c r="K61" s="213"/>
      <c r="L61" s="213"/>
      <c r="M61" s="213"/>
      <c r="N61" s="213"/>
      <c r="O61" s="213"/>
      <c r="P61" s="213"/>
    </row>
    <row r="62" spans="1:16" x14ac:dyDescent="0.25">
      <c r="A62" s="174">
        <v>45</v>
      </c>
      <c r="B62" s="213"/>
      <c r="C62" s="142" t="s">
        <v>111</v>
      </c>
      <c r="D62" s="174" t="s">
        <v>79</v>
      </c>
      <c r="E62" s="140">
        <v>25</v>
      </c>
      <c r="F62" s="213"/>
      <c r="G62" s="213"/>
      <c r="H62" s="213"/>
      <c r="I62" s="213"/>
      <c r="J62" s="213"/>
      <c r="K62" s="213"/>
      <c r="L62" s="213"/>
      <c r="M62" s="213"/>
      <c r="N62" s="213"/>
      <c r="O62" s="213"/>
      <c r="P62" s="213"/>
    </row>
    <row r="63" spans="1:16" ht="69" customHeight="1" x14ac:dyDescent="0.25">
      <c r="A63" s="174">
        <v>46</v>
      </c>
      <c r="B63" s="213"/>
      <c r="C63" s="142" t="s">
        <v>526</v>
      </c>
      <c r="D63" s="174" t="s">
        <v>82</v>
      </c>
      <c r="E63" s="140">
        <f>0.8+0.8+1+2*1.13+1.35+1.2+6*1.12+2*1.3+2*1.6+2*1.15+1.52+2*0.81+1.83+2*1.23+3*1.26+1.3*3+0.76*3+1.83+0.5*3*6+1.53+1.23*9+0.84*3+1.03*3*4+1.5*3*4+1.22*3+1.27*3+0.78*3+1.83+1.22*3+1.48*3*2+1.3+1.6*3+1.68*3+1.58*2+0.52*3+1.57*2+1.2*4+0.42*7*3+0.44+1.1*2+1.75+1.25+0.5*3*2+1.25*4+1.4*3*3+1+1.26+0.9*3+1.28*4+1.53+1.46</f>
        <v>192.03999999999996</v>
      </c>
      <c r="F63" s="213"/>
      <c r="G63" s="213"/>
      <c r="H63" s="213"/>
      <c r="I63" s="213"/>
      <c r="J63" s="213"/>
      <c r="K63" s="213"/>
      <c r="L63" s="213"/>
      <c r="M63" s="213"/>
      <c r="N63" s="213"/>
      <c r="O63" s="213"/>
      <c r="P63" s="213"/>
    </row>
    <row r="64" spans="1:16" x14ac:dyDescent="0.25">
      <c r="A64" s="174">
        <v>47</v>
      </c>
      <c r="B64" s="213"/>
      <c r="C64" s="142" t="s">
        <v>112</v>
      </c>
      <c r="D64" s="174" t="s">
        <v>79</v>
      </c>
      <c r="E64" s="140">
        <v>19</v>
      </c>
      <c r="F64" s="213"/>
      <c r="G64" s="213"/>
      <c r="H64" s="213"/>
      <c r="I64" s="213"/>
      <c r="J64" s="213"/>
      <c r="K64" s="213"/>
      <c r="L64" s="213"/>
      <c r="M64" s="213"/>
      <c r="N64" s="213"/>
      <c r="O64" s="213"/>
      <c r="P64" s="213"/>
    </row>
    <row r="65" spans="1:16" x14ac:dyDescent="0.25">
      <c r="A65" s="174">
        <v>48</v>
      </c>
      <c r="B65" s="213"/>
      <c r="C65" s="141" t="s">
        <v>108</v>
      </c>
      <c r="D65" s="174" t="s">
        <v>93</v>
      </c>
      <c r="E65" s="140">
        <f>500*1.1</f>
        <v>550</v>
      </c>
      <c r="F65" s="213"/>
      <c r="G65" s="213"/>
      <c r="H65" s="213"/>
      <c r="I65" s="213"/>
      <c r="J65" s="213"/>
      <c r="K65" s="213"/>
      <c r="L65" s="213"/>
      <c r="M65" s="213"/>
      <c r="N65" s="213"/>
      <c r="O65" s="213"/>
      <c r="P65" s="213"/>
    </row>
    <row r="66" spans="1:16" x14ac:dyDescent="0.25">
      <c r="A66" s="174">
        <v>49</v>
      </c>
      <c r="B66" s="213"/>
      <c r="C66" s="141" t="s">
        <v>109</v>
      </c>
      <c r="D66" s="174" t="s">
        <v>77</v>
      </c>
      <c r="E66" s="140">
        <f>2.3*1.1</f>
        <v>2.5299999999999998</v>
      </c>
      <c r="F66" s="213"/>
      <c r="G66" s="213"/>
      <c r="H66" s="213"/>
      <c r="I66" s="213"/>
      <c r="J66" s="213"/>
      <c r="K66" s="213"/>
      <c r="L66" s="213"/>
      <c r="M66" s="213"/>
      <c r="N66" s="213"/>
      <c r="O66" s="213"/>
      <c r="P66" s="213"/>
    </row>
    <row r="67" spans="1:16" x14ac:dyDescent="0.25">
      <c r="A67" s="174">
        <v>50</v>
      </c>
      <c r="B67" s="213"/>
      <c r="C67" s="141" t="s">
        <v>110</v>
      </c>
      <c r="D67" s="174" t="s">
        <v>79</v>
      </c>
      <c r="E67" s="140">
        <f>+E64/0.12</f>
        <v>158.33333333333334</v>
      </c>
      <c r="F67" s="213"/>
      <c r="G67" s="213"/>
      <c r="H67" s="213"/>
      <c r="I67" s="213"/>
      <c r="J67" s="213"/>
      <c r="K67" s="213"/>
      <c r="L67" s="213"/>
      <c r="M67" s="213"/>
      <c r="N67" s="213"/>
      <c r="O67" s="213"/>
      <c r="P67" s="213"/>
    </row>
    <row r="68" spans="1:16" x14ac:dyDescent="0.25">
      <c r="A68" s="174"/>
      <c r="B68" s="213"/>
      <c r="C68" s="194" t="s">
        <v>113</v>
      </c>
      <c r="D68" s="174"/>
      <c r="E68" s="140"/>
      <c r="F68" s="213"/>
      <c r="G68" s="213"/>
      <c r="H68" s="213"/>
      <c r="I68" s="213"/>
      <c r="J68" s="213"/>
      <c r="K68" s="213"/>
      <c r="L68" s="213"/>
      <c r="M68" s="213"/>
      <c r="N68" s="213"/>
      <c r="O68" s="213"/>
      <c r="P68" s="213"/>
    </row>
    <row r="69" spans="1:16" x14ac:dyDescent="0.25">
      <c r="A69" s="174">
        <v>51</v>
      </c>
      <c r="B69" s="213"/>
      <c r="C69" s="142" t="s">
        <v>114</v>
      </c>
      <c r="D69" s="174" t="s">
        <v>79</v>
      </c>
      <c r="E69" s="140">
        <v>21.9</v>
      </c>
      <c r="F69" s="213"/>
      <c r="G69" s="213"/>
      <c r="H69" s="213"/>
      <c r="I69" s="213"/>
      <c r="J69" s="213"/>
      <c r="K69" s="213"/>
      <c r="L69" s="213"/>
      <c r="M69" s="213"/>
      <c r="N69" s="213"/>
      <c r="O69" s="213"/>
      <c r="P69" s="213"/>
    </row>
    <row r="70" spans="1:16" ht="26.25" x14ac:dyDescent="0.25">
      <c r="A70" s="174">
        <v>52</v>
      </c>
      <c r="B70" s="213"/>
      <c r="C70" s="142" t="s">
        <v>533</v>
      </c>
      <c r="D70" s="174" t="s">
        <v>79</v>
      </c>
      <c r="E70" s="140">
        <v>21.9</v>
      </c>
      <c r="F70" s="213"/>
      <c r="G70" s="213"/>
      <c r="H70" s="213"/>
      <c r="I70" s="213"/>
      <c r="J70" s="213"/>
      <c r="K70" s="213"/>
      <c r="L70" s="213"/>
      <c r="M70" s="213"/>
      <c r="N70" s="213"/>
      <c r="O70" s="213"/>
      <c r="P70" s="213"/>
    </row>
    <row r="71" spans="1:16" x14ac:dyDescent="0.25">
      <c r="A71" s="174">
        <v>53</v>
      </c>
      <c r="B71" s="213"/>
      <c r="C71" s="142" t="s">
        <v>447</v>
      </c>
      <c r="D71" s="174" t="s">
        <v>79</v>
      </c>
      <c r="E71" s="140">
        <v>21.9</v>
      </c>
      <c r="F71" s="213"/>
      <c r="G71" s="213"/>
      <c r="H71" s="213"/>
      <c r="I71" s="213"/>
      <c r="J71" s="213"/>
      <c r="K71" s="213"/>
      <c r="L71" s="213"/>
      <c r="M71" s="213"/>
      <c r="N71" s="213"/>
      <c r="O71" s="213"/>
      <c r="P71" s="213"/>
    </row>
    <row r="72" spans="1:16" ht="26.25" x14ac:dyDescent="0.25">
      <c r="A72" s="174">
        <v>54</v>
      </c>
      <c r="B72" s="213"/>
      <c r="C72" s="141" t="s">
        <v>448</v>
      </c>
      <c r="D72" s="174" t="s">
        <v>79</v>
      </c>
      <c r="E72" s="140">
        <f>E71*1.1</f>
        <v>24.09</v>
      </c>
      <c r="F72" s="213"/>
      <c r="G72" s="213"/>
      <c r="H72" s="213"/>
      <c r="I72" s="213"/>
      <c r="J72" s="213"/>
      <c r="K72" s="213"/>
      <c r="L72" s="213"/>
      <c r="M72" s="213"/>
      <c r="N72" s="213"/>
      <c r="O72" s="213"/>
      <c r="P72" s="213"/>
    </row>
    <row r="73" spans="1:16" x14ac:dyDescent="0.25">
      <c r="A73" s="174">
        <v>55</v>
      </c>
      <c r="B73" s="213"/>
      <c r="C73" s="141" t="s">
        <v>449</v>
      </c>
      <c r="D73" s="174" t="s">
        <v>79</v>
      </c>
      <c r="E73" s="140">
        <f>E72</f>
        <v>24.09</v>
      </c>
      <c r="F73" s="213"/>
      <c r="G73" s="213"/>
      <c r="H73" s="213"/>
      <c r="I73" s="213"/>
      <c r="J73" s="213"/>
      <c r="K73" s="213"/>
      <c r="L73" s="213"/>
      <c r="M73" s="213"/>
      <c r="N73" s="213"/>
      <c r="O73" s="213"/>
      <c r="P73" s="213"/>
    </row>
    <row r="74" spans="1:16" x14ac:dyDescent="0.25">
      <c r="A74" s="174">
        <v>56</v>
      </c>
      <c r="B74" s="213"/>
      <c r="C74" s="141" t="s">
        <v>450</v>
      </c>
      <c r="D74" s="174" t="s">
        <v>79</v>
      </c>
      <c r="E74" s="140">
        <f>E73</f>
        <v>24.09</v>
      </c>
      <c r="F74" s="213"/>
      <c r="G74" s="213"/>
      <c r="H74" s="213"/>
      <c r="I74" s="213"/>
      <c r="J74" s="213"/>
      <c r="K74" s="213"/>
      <c r="L74" s="213"/>
      <c r="M74" s="213"/>
      <c r="N74" s="213"/>
      <c r="O74" s="213"/>
      <c r="P74" s="213"/>
    </row>
    <row r="75" spans="1:16" x14ac:dyDescent="0.25">
      <c r="A75" s="174">
        <v>57</v>
      </c>
      <c r="B75" s="213"/>
      <c r="C75" s="141" t="s">
        <v>451</v>
      </c>
      <c r="D75" s="174" t="s">
        <v>79</v>
      </c>
      <c r="E75" s="140">
        <f>E74</f>
        <v>24.09</v>
      </c>
      <c r="F75" s="213"/>
      <c r="G75" s="213"/>
      <c r="H75" s="213"/>
      <c r="I75" s="213"/>
      <c r="J75" s="213"/>
      <c r="K75" s="213"/>
      <c r="L75" s="213"/>
      <c r="M75" s="213"/>
      <c r="N75" s="213"/>
      <c r="O75" s="213"/>
      <c r="P75" s="213"/>
    </row>
    <row r="76" spans="1:16" x14ac:dyDescent="0.25">
      <c r="A76" s="174">
        <v>58</v>
      </c>
      <c r="B76" s="213"/>
      <c r="C76" s="141" t="s">
        <v>452</v>
      </c>
      <c r="D76" s="174" t="s">
        <v>79</v>
      </c>
      <c r="E76" s="140">
        <f>E75</f>
        <v>24.09</v>
      </c>
      <c r="F76" s="213"/>
      <c r="G76" s="213"/>
      <c r="H76" s="213"/>
      <c r="I76" s="213"/>
      <c r="J76" s="213"/>
      <c r="K76" s="213"/>
      <c r="L76" s="213"/>
      <c r="M76" s="213"/>
      <c r="N76" s="213"/>
      <c r="O76" s="213"/>
      <c r="P76" s="213"/>
    </row>
    <row r="77" spans="1:16" x14ac:dyDescent="0.25">
      <c r="A77" s="174"/>
      <c r="B77" s="213"/>
      <c r="C77" s="194" t="s">
        <v>115</v>
      </c>
      <c r="D77" s="174"/>
      <c r="E77" s="140"/>
      <c r="F77" s="213"/>
      <c r="G77" s="213"/>
      <c r="H77" s="213"/>
      <c r="I77" s="213"/>
      <c r="J77" s="213"/>
      <c r="K77" s="213"/>
      <c r="L77" s="213"/>
      <c r="M77" s="213"/>
      <c r="N77" s="213"/>
      <c r="O77" s="213"/>
      <c r="P77" s="213"/>
    </row>
    <row r="78" spans="1:16" x14ac:dyDescent="0.25">
      <c r="A78" s="174">
        <v>59</v>
      </c>
      <c r="B78" s="213"/>
      <c r="C78" s="142" t="s">
        <v>453</v>
      </c>
      <c r="D78" s="174" t="s">
        <v>79</v>
      </c>
      <c r="E78" s="140">
        <v>19</v>
      </c>
      <c r="F78" s="213"/>
      <c r="G78" s="213"/>
      <c r="H78" s="213"/>
      <c r="I78" s="213"/>
      <c r="J78" s="213"/>
      <c r="K78" s="213"/>
      <c r="L78" s="213"/>
      <c r="M78" s="213"/>
      <c r="N78" s="213"/>
      <c r="O78" s="213"/>
      <c r="P78" s="213"/>
    </row>
    <row r="79" spans="1:16" x14ac:dyDescent="0.25">
      <c r="A79" s="174">
        <v>60</v>
      </c>
      <c r="B79" s="213"/>
      <c r="C79" s="141" t="s">
        <v>454</v>
      </c>
      <c r="D79" s="174" t="s">
        <v>79</v>
      </c>
      <c r="E79" s="140">
        <f>E78*1.1</f>
        <v>20.900000000000002</v>
      </c>
      <c r="F79" s="213"/>
      <c r="G79" s="213"/>
      <c r="H79" s="213"/>
      <c r="I79" s="213"/>
      <c r="J79" s="213"/>
      <c r="K79" s="213"/>
      <c r="L79" s="213"/>
      <c r="M79" s="213"/>
      <c r="N79" s="213"/>
      <c r="O79" s="213"/>
      <c r="P79" s="213"/>
    </row>
    <row r="80" spans="1:16" x14ac:dyDescent="0.25">
      <c r="A80" s="174">
        <v>61</v>
      </c>
      <c r="B80" s="213"/>
      <c r="C80" s="141" t="s">
        <v>449</v>
      </c>
      <c r="D80" s="174" t="s">
        <v>79</v>
      </c>
      <c r="E80" s="140">
        <f>E79</f>
        <v>20.900000000000002</v>
      </c>
      <c r="F80" s="213"/>
      <c r="G80" s="213"/>
      <c r="H80" s="213"/>
      <c r="I80" s="213"/>
      <c r="J80" s="213"/>
      <c r="K80" s="213"/>
      <c r="L80" s="213"/>
      <c r="M80" s="213"/>
      <c r="N80" s="213"/>
      <c r="O80" s="213"/>
      <c r="P80" s="213"/>
    </row>
    <row r="81" spans="1:16" x14ac:dyDescent="0.25">
      <c r="A81" s="174">
        <v>62</v>
      </c>
      <c r="B81" s="213"/>
      <c r="C81" s="141" t="s">
        <v>450</v>
      </c>
      <c r="D81" s="174" t="s">
        <v>79</v>
      </c>
      <c r="E81" s="140">
        <f>E80</f>
        <v>20.900000000000002</v>
      </c>
      <c r="F81" s="213"/>
      <c r="G81" s="213"/>
      <c r="H81" s="213"/>
      <c r="I81" s="213"/>
      <c r="J81" s="213"/>
      <c r="K81" s="213"/>
      <c r="L81" s="213"/>
      <c r="M81" s="213"/>
      <c r="N81" s="213"/>
      <c r="O81" s="213"/>
      <c r="P81" s="213"/>
    </row>
    <row r="82" spans="1:16" x14ac:dyDescent="0.25">
      <c r="A82" s="174">
        <v>63</v>
      </c>
      <c r="B82" s="213"/>
      <c r="C82" s="141" t="s">
        <v>451</v>
      </c>
      <c r="D82" s="174" t="s">
        <v>79</v>
      </c>
      <c r="E82" s="140">
        <f>E81</f>
        <v>20.900000000000002</v>
      </c>
      <c r="F82" s="213"/>
      <c r="G82" s="213"/>
      <c r="H82" s="213"/>
      <c r="I82" s="213"/>
      <c r="J82" s="213"/>
      <c r="K82" s="213"/>
      <c r="L82" s="213"/>
      <c r="M82" s="213"/>
      <c r="N82" s="213"/>
      <c r="O82" s="213"/>
      <c r="P82" s="213"/>
    </row>
    <row r="83" spans="1:16" x14ac:dyDescent="0.25">
      <c r="A83" s="174">
        <v>64</v>
      </c>
      <c r="B83" s="213"/>
      <c r="C83" s="141" t="s">
        <v>452</v>
      </c>
      <c r="D83" s="174" t="s">
        <v>79</v>
      </c>
      <c r="E83" s="140">
        <f>E82</f>
        <v>20.900000000000002</v>
      </c>
      <c r="F83" s="213"/>
      <c r="G83" s="213"/>
      <c r="H83" s="213"/>
      <c r="I83" s="213"/>
      <c r="J83" s="213"/>
      <c r="K83" s="213"/>
      <c r="L83" s="213"/>
      <c r="M83" s="213"/>
      <c r="N83" s="213"/>
      <c r="O83" s="213"/>
      <c r="P83" s="213"/>
    </row>
    <row r="84" spans="1:16" ht="66.75" customHeight="1" x14ac:dyDescent="0.25">
      <c r="A84" s="174">
        <v>65</v>
      </c>
      <c r="B84" s="213"/>
      <c r="C84" s="142" t="s">
        <v>490</v>
      </c>
      <c r="D84" s="174" t="s">
        <v>79</v>
      </c>
      <c r="E84" s="140">
        <v>1125</v>
      </c>
      <c r="F84" s="213"/>
      <c r="G84" s="213"/>
      <c r="H84" s="213"/>
      <c r="I84" s="213"/>
      <c r="J84" s="213"/>
      <c r="K84" s="213"/>
      <c r="L84" s="213"/>
      <c r="M84" s="213"/>
      <c r="N84" s="213"/>
      <c r="O84" s="213"/>
      <c r="P84" s="213"/>
    </row>
    <row r="85" spans="1:16" x14ac:dyDescent="0.25">
      <c r="A85" s="215">
        <v>66</v>
      </c>
      <c r="B85" s="213"/>
      <c r="C85" s="141" t="s">
        <v>455</v>
      </c>
      <c r="D85" s="174" t="s">
        <v>77</v>
      </c>
      <c r="E85" s="140">
        <v>0.10890000000000001</v>
      </c>
      <c r="F85" s="213"/>
      <c r="G85" s="213"/>
      <c r="H85" s="213"/>
      <c r="I85" s="213"/>
      <c r="J85" s="213"/>
      <c r="K85" s="213"/>
      <c r="L85" s="213"/>
      <c r="M85" s="213"/>
      <c r="N85" s="213"/>
      <c r="O85" s="213"/>
      <c r="P85" s="213"/>
    </row>
    <row r="86" spans="1:16" x14ac:dyDescent="0.25">
      <c r="A86" s="215">
        <v>67</v>
      </c>
      <c r="B86" s="213"/>
      <c r="C86" s="141" t="s">
        <v>456</v>
      </c>
      <c r="D86" s="174" t="s">
        <v>77</v>
      </c>
      <c r="E86" s="140">
        <v>0.66825000000000001</v>
      </c>
      <c r="F86" s="213"/>
      <c r="G86" s="213"/>
      <c r="H86" s="213"/>
      <c r="I86" s="213"/>
      <c r="J86" s="213"/>
      <c r="K86" s="213"/>
      <c r="L86" s="213"/>
      <c r="M86" s="213"/>
      <c r="N86" s="213"/>
      <c r="O86" s="213"/>
      <c r="P86" s="213"/>
    </row>
    <row r="87" spans="1:16" x14ac:dyDescent="0.25">
      <c r="A87" s="215">
        <v>68</v>
      </c>
      <c r="B87" s="213"/>
      <c r="C87" s="141" t="s">
        <v>457</v>
      </c>
      <c r="D87" s="174" t="s">
        <v>77</v>
      </c>
      <c r="E87" s="140">
        <v>1.1187</v>
      </c>
      <c r="F87" s="213"/>
      <c r="G87" s="213"/>
      <c r="H87" s="213"/>
      <c r="I87" s="213"/>
      <c r="J87" s="213"/>
      <c r="K87" s="213"/>
      <c r="L87" s="213"/>
      <c r="M87" s="213"/>
      <c r="N87" s="213"/>
      <c r="O87" s="213"/>
      <c r="P87" s="213"/>
    </row>
    <row r="88" spans="1:16" x14ac:dyDescent="0.25">
      <c r="A88" s="215">
        <v>69</v>
      </c>
      <c r="B88" s="213"/>
      <c r="C88" s="141" t="s">
        <v>458</v>
      </c>
      <c r="D88" s="174" t="s">
        <v>77</v>
      </c>
      <c r="E88" s="140">
        <v>0.39600000000000002</v>
      </c>
      <c r="F88" s="213"/>
      <c r="G88" s="213"/>
      <c r="H88" s="213"/>
      <c r="I88" s="213"/>
      <c r="J88" s="213"/>
      <c r="K88" s="213"/>
      <c r="L88" s="213"/>
      <c r="M88" s="213"/>
      <c r="N88" s="213"/>
      <c r="O88" s="213"/>
      <c r="P88" s="213"/>
    </row>
    <row r="89" spans="1:16" x14ac:dyDescent="0.25">
      <c r="A89" s="174">
        <v>70</v>
      </c>
      <c r="B89" s="213"/>
      <c r="C89" s="141" t="s">
        <v>459</v>
      </c>
      <c r="D89" s="174" t="s">
        <v>77</v>
      </c>
      <c r="E89" s="140">
        <v>0.96153750000000016</v>
      </c>
      <c r="F89" s="213"/>
      <c r="G89" s="213"/>
      <c r="H89" s="213"/>
      <c r="I89" s="213"/>
      <c r="J89" s="213"/>
      <c r="K89" s="213"/>
      <c r="L89" s="213"/>
      <c r="M89" s="213"/>
      <c r="N89" s="213"/>
      <c r="O89" s="213"/>
      <c r="P89" s="213"/>
    </row>
    <row r="90" spans="1:16" x14ac:dyDescent="0.25">
      <c r="A90" s="174">
        <v>71</v>
      </c>
      <c r="B90" s="213"/>
      <c r="C90" s="141" t="s">
        <v>460</v>
      </c>
      <c r="D90" s="174" t="s">
        <v>77</v>
      </c>
      <c r="E90" s="140">
        <v>0.80190000000000017</v>
      </c>
      <c r="F90" s="213"/>
      <c r="G90" s="213"/>
      <c r="H90" s="213"/>
      <c r="I90" s="213"/>
      <c r="J90" s="213"/>
      <c r="K90" s="213"/>
      <c r="L90" s="213"/>
      <c r="M90" s="213"/>
      <c r="N90" s="213"/>
      <c r="O90" s="213"/>
      <c r="P90" s="213"/>
    </row>
    <row r="91" spans="1:16" x14ac:dyDescent="0.25">
      <c r="A91" s="174">
        <v>72</v>
      </c>
      <c r="B91" s="213"/>
      <c r="C91" s="141" t="s">
        <v>461</v>
      </c>
      <c r="D91" s="174" t="s">
        <v>77</v>
      </c>
      <c r="E91" s="140">
        <v>0.51975000000000005</v>
      </c>
      <c r="F91" s="213"/>
      <c r="G91" s="213"/>
      <c r="H91" s="213"/>
      <c r="I91" s="213"/>
      <c r="J91" s="213"/>
      <c r="K91" s="213"/>
      <c r="L91" s="213"/>
      <c r="M91" s="213"/>
      <c r="N91" s="213"/>
      <c r="O91" s="213"/>
      <c r="P91" s="213"/>
    </row>
    <row r="92" spans="1:16" x14ac:dyDescent="0.25">
      <c r="A92" s="174">
        <v>73</v>
      </c>
      <c r="B92" s="213"/>
      <c r="C92" s="141" t="s">
        <v>462</v>
      </c>
      <c r="D92" s="174" t="s">
        <v>77</v>
      </c>
      <c r="E92" s="140">
        <v>0.66</v>
      </c>
      <c r="F92" s="213"/>
      <c r="G92" s="213"/>
      <c r="H92" s="213"/>
      <c r="I92" s="213"/>
      <c r="J92" s="213"/>
      <c r="K92" s="213"/>
      <c r="L92" s="213"/>
      <c r="M92" s="213"/>
      <c r="N92" s="213"/>
      <c r="O92" s="213"/>
      <c r="P92" s="213"/>
    </row>
    <row r="93" spans="1:16" ht="15" customHeight="1" x14ac:dyDescent="0.25">
      <c r="A93" s="174">
        <v>74</v>
      </c>
      <c r="B93" s="213"/>
      <c r="C93" s="141" t="s">
        <v>463</v>
      </c>
      <c r="D93" s="174" t="s">
        <v>77</v>
      </c>
      <c r="E93" s="140">
        <v>2.2049280000000002</v>
      </c>
      <c r="F93" s="213"/>
      <c r="G93" s="213"/>
      <c r="H93" s="213"/>
      <c r="I93" s="213"/>
      <c r="J93" s="213"/>
      <c r="K93" s="213"/>
      <c r="L93" s="213"/>
      <c r="M93" s="213"/>
      <c r="N93" s="213"/>
      <c r="O93" s="213"/>
      <c r="P93" s="213"/>
    </row>
    <row r="94" spans="1:16" x14ac:dyDescent="0.25">
      <c r="A94" s="174">
        <v>75</v>
      </c>
      <c r="B94" s="213"/>
      <c r="C94" s="141" t="s">
        <v>464</v>
      </c>
      <c r="D94" s="174" t="s">
        <v>77</v>
      </c>
      <c r="E94" s="140">
        <v>0.13365000000000002</v>
      </c>
      <c r="F94" s="213"/>
      <c r="G94" s="213"/>
      <c r="H94" s="213"/>
      <c r="I94" s="213"/>
      <c r="J94" s="213"/>
      <c r="K94" s="213"/>
      <c r="L94" s="213"/>
      <c r="M94" s="213"/>
      <c r="N94" s="213"/>
      <c r="O94" s="213"/>
      <c r="P94" s="213"/>
    </row>
    <row r="95" spans="1:16" x14ac:dyDescent="0.25">
      <c r="A95" s="174">
        <v>76</v>
      </c>
      <c r="B95" s="213"/>
      <c r="C95" s="141" t="s">
        <v>465</v>
      </c>
      <c r="D95" s="174" t="s">
        <v>77</v>
      </c>
      <c r="E95" s="140">
        <v>1.0692000000000002</v>
      </c>
      <c r="F95" s="213"/>
      <c r="G95" s="213"/>
      <c r="H95" s="213"/>
      <c r="I95" s="213"/>
      <c r="J95" s="213"/>
      <c r="K95" s="213"/>
      <c r="L95" s="213"/>
      <c r="M95" s="213"/>
      <c r="N95" s="213"/>
      <c r="O95" s="213"/>
      <c r="P95" s="213"/>
    </row>
    <row r="96" spans="1:16" x14ac:dyDescent="0.25">
      <c r="A96" s="174">
        <v>77</v>
      </c>
      <c r="B96" s="213"/>
      <c r="C96" s="141" t="s">
        <v>466</v>
      </c>
      <c r="D96" s="174" t="s">
        <v>77</v>
      </c>
      <c r="E96" s="140">
        <v>0.64968749999999997</v>
      </c>
      <c r="F96" s="213"/>
      <c r="G96" s="213"/>
      <c r="H96" s="213"/>
      <c r="I96" s="213"/>
      <c r="J96" s="213"/>
      <c r="K96" s="213"/>
      <c r="L96" s="213"/>
      <c r="M96" s="213"/>
      <c r="N96" s="213"/>
      <c r="O96" s="213"/>
      <c r="P96" s="213"/>
    </row>
    <row r="97" spans="1:16" x14ac:dyDescent="0.25">
      <c r="A97" s="174">
        <v>78</v>
      </c>
      <c r="B97" s="213"/>
      <c r="C97" s="141" t="s">
        <v>467</v>
      </c>
      <c r="D97" s="174" t="s">
        <v>77</v>
      </c>
      <c r="E97" s="140">
        <v>2.2440000000000002</v>
      </c>
      <c r="F97" s="213"/>
      <c r="G97" s="213"/>
      <c r="H97" s="213"/>
      <c r="I97" s="213"/>
      <c r="J97" s="213"/>
      <c r="K97" s="213"/>
      <c r="L97" s="213"/>
      <c r="M97" s="213"/>
      <c r="N97" s="213"/>
      <c r="O97" s="213"/>
      <c r="P97" s="213"/>
    </row>
    <row r="98" spans="1:16" x14ac:dyDescent="0.25">
      <c r="A98" s="174">
        <v>79</v>
      </c>
      <c r="B98" s="213"/>
      <c r="C98" s="141" t="s">
        <v>468</v>
      </c>
      <c r="D98" s="174" t="s">
        <v>77</v>
      </c>
      <c r="E98" s="140">
        <v>0.126225</v>
      </c>
      <c r="F98" s="213"/>
      <c r="G98" s="213"/>
      <c r="H98" s="213"/>
      <c r="I98" s="213"/>
      <c r="J98" s="213"/>
      <c r="K98" s="213"/>
      <c r="L98" s="213"/>
      <c r="M98" s="213"/>
      <c r="N98" s="213"/>
      <c r="O98" s="213"/>
      <c r="P98" s="213"/>
    </row>
    <row r="99" spans="1:16" x14ac:dyDescent="0.25">
      <c r="A99" s="174">
        <v>80</v>
      </c>
      <c r="B99" s="213"/>
      <c r="C99" s="141" t="s">
        <v>107</v>
      </c>
      <c r="D99" s="174" t="s">
        <v>85</v>
      </c>
      <c r="E99" s="140">
        <v>1</v>
      </c>
      <c r="F99" s="213"/>
      <c r="G99" s="213"/>
      <c r="H99" s="213"/>
      <c r="I99" s="213"/>
      <c r="J99" s="213"/>
      <c r="K99" s="213"/>
      <c r="L99" s="213"/>
      <c r="M99" s="213"/>
      <c r="N99" s="213"/>
      <c r="O99" s="213"/>
      <c r="P99" s="213"/>
    </row>
    <row r="100" spans="1:16" x14ac:dyDescent="0.25">
      <c r="A100" s="174">
        <v>81</v>
      </c>
      <c r="B100" s="213"/>
      <c r="C100" s="142" t="s">
        <v>116</v>
      </c>
      <c r="D100" s="174" t="s">
        <v>77</v>
      </c>
      <c r="E100" s="140">
        <v>20</v>
      </c>
      <c r="F100" s="213"/>
      <c r="G100" s="213"/>
      <c r="H100" s="213"/>
      <c r="I100" s="213"/>
      <c r="J100" s="213"/>
      <c r="K100" s="213"/>
      <c r="L100" s="213"/>
      <c r="M100" s="213"/>
      <c r="N100" s="213"/>
      <c r="O100" s="213"/>
      <c r="P100" s="213"/>
    </row>
    <row r="101" spans="1:16" x14ac:dyDescent="0.25">
      <c r="A101" s="174">
        <v>82</v>
      </c>
      <c r="B101" s="213"/>
      <c r="C101" s="141" t="s">
        <v>469</v>
      </c>
      <c r="D101" s="174" t="s">
        <v>77</v>
      </c>
      <c r="E101" s="140">
        <f>+E100*1.1</f>
        <v>22</v>
      </c>
      <c r="F101" s="213"/>
      <c r="G101" s="213"/>
      <c r="H101" s="213"/>
      <c r="I101" s="213"/>
      <c r="J101" s="213"/>
      <c r="K101" s="213"/>
      <c r="L101" s="213"/>
      <c r="M101" s="213"/>
      <c r="N101" s="213"/>
      <c r="O101" s="213"/>
      <c r="P101" s="213"/>
    </row>
    <row r="102" spans="1:16" x14ac:dyDescent="0.25">
      <c r="A102" s="174">
        <v>83</v>
      </c>
      <c r="B102" s="213"/>
      <c r="C102" s="141" t="s">
        <v>107</v>
      </c>
      <c r="D102" s="174" t="s">
        <v>85</v>
      </c>
      <c r="E102" s="140">
        <v>1</v>
      </c>
      <c r="F102" s="213"/>
      <c r="G102" s="213"/>
      <c r="H102" s="213"/>
      <c r="I102" s="213"/>
      <c r="J102" s="213"/>
      <c r="K102" s="213"/>
      <c r="L102" s="213"/>
      <c r="M102" s="213"/>
      <c r="N102" s="213"/>
      <c r="O102" s="213"/>
      <c r="P102" s="213"/>
    </row>
    <row r="103" spans="1:16" ht="26.25" x14ac:dyDescent="0.25">
      <c r="A103" s="174">
        <v>84</v>
      </c>
      <c r="B103" s="213"/>
      <c r="C103" s="142" t="s">
        <v>117</v>
      </c>
      <c r="D103" s="174" t="s">
        <v>79</v>
      </c>
      <c r="E103" s="140">
        <v>3262.5</v>
      </c>
      <c r="F103" s="213"/>
      <c r="G103" s="213"/>
      <c r="H103" s="213"/>
      <c r="I103" s="213"/>
      <c r="J103" s="213"/>
      <c r="K103" s="213"/>
      <c r="L103" s="213"/>
      <c r="M103" s="213"/>
      <c r="N103" s="213"/>
      <c r="O103" s="213"/>
      <c r="P103" s="213"/>
    </row>
    <row r="104" spans="1:16" ht="33" customHeight="1" x14ac:dyDescent="0.25">
      <c r="A104" s="174">
        <v>85</v>
      </c>
      <c r="B104" s="213"/>
      <c r="C104" s="142" t="s">
        <v>118</v>
      </c>
      <c r="D104" s="174" t="s">
        <v>79</v>
      </c>
      <c r="E104" s="140">
        <f>(3.5+3.3+2.6+3.1+3.4+3.2+3.3+2.6+2.8)*0.5*2*1.1</f>
        <v>30.580000000000005</v>
      </c>
      <c r="F104" s="213"/>
      <c r="G104" s="213"/>
      <c r="H104" s="213"/>
      <c r="I104" s="213"/>
      <c r="J104" s="213"/>
      <c r="K104" s="213"/>
      <c r="L104" s="213"/>
      <c r="M104" s="213"/>
      <c r="N104" s="213"/>
      <c r="O104" s="213"/>
      <c r="P104" s="213"/>
    </row>
    <row r="105" spans="1:16" x14ac:dyDescent="0.25">
      <c r="A105" s="174"/>
      <c r="B105" s="213"/>
      <c r="C105" s="175" t="s">
        <v>119</v>
      </c>
      <c r="D105" s="176"/>
      <c r="E105" s="176"/>
      <c r="F105" s="213"/>
      <c r="G105" s="213"/>
      <c r="H105" s="213"/>
      <c r="I105" s="213"/>
      <c r="J105" s="213"/>
      <c r="K105" s="213"/>
      <c r="L105" s="213"/>
      <c r="M105" s="213"/>
      <c r="N105" s="213"/>
      <c r="O105" s="213"/>
      <c r="P105" s="213"/>
    </row>
    <row r="106" spans="1:16" ht="27.75" customHeight="1" x14ac:dyDescent="0.25">
      <c r="A106" s="174">
        <v>86</v>
      </c>
      <c r="B106" s="213"/>
      <c r="C106" s="142" t="s">
        <v>120</v>
      </c>
      <c r="D106" s="174" t="s">
        <v>79</v>
      </c>
      <c r="E106" s="140">
        <v>19</v>
      </c>
      <c r="F106" s="213"/>
      <c r="G106" s="213"/>
      <c r="H106" s="213"/>
      <c r="I106" s="213"/>
      <c r="J106" s="213"/>
      <c r="K106" s="213"/>
      <c r="L106" s="213"/>
      <c r="M106" s="213"/>
      <c r="N106" s="213"/>
      <c r="O106" s="213"/>
      <c r="P106" s="213"/>
    </row>
    <row r="107" spans="1:16" ht="43.5" customHeight="1" x14ac:dyDescent="0.25">
      <c r="A107" s="174">
        <v>87</v>
      </c>
      <c r="B107" s="213"/>
      <c r="C107" s="142" t="s">
        <v>121</v>
      </c>
      <c r="D107" s="174" t="s">
        <v>79</v>
      </c>
      <c r="E107" s="140">
        <f>95+150+80+125+75</f>
        <v>525</v>
      </c>
      <c r="F107" s="213"/>
      <c r="G107" s="213"/>
      <c r="H107" s="213"/>
      <c r="I107" s="213"/>
      <c r="J107" s="213"/>
      <c r="K107" s="213"/>
      <c r="L107" s="213"/>
      <c r="M107" s="213"/>
      <c r="N107" s="213"/>
      <c r="O107" s="213"/>
      <c r="P107" s="213"/>
    </row>
    <row r="108" spans="1:16" x14ac:dyDescent="0.25">
      <c r="A108" s="174">
        <v>88</v>
      </c>
      <c r="B108" s="213"/>
      <c r="C108" s="141" t="s">
        <v>470</v>
      </c>
      <c r="D108" s="174" t="s">
        <v>77</v>
      </c>
      <c r="E108" s="140">
        <f>8.05*1.1</f>
        <v>8.8550000000000022</v>
      </c>
      <c r="F108" s="213"/>
      <c r="G108" s="213"/>
      <c r="H108" s="213"/>
      <c r="I108" s="213"/>
      <c r="J108" s="213"/>
      <c r="K108" s="213"/>
      <c r="L108" s="213"/>
      <c r="M108" s="213"/>
      <c r="N108" s="213"/>
      <c r="O108" s="213"/>
      <c r="P108" s="213"/>
    </row>
    <row r="109" spans="1:16" x14ac:dyDescent="0.25">
      <c r="A109" s="174">
        <v>89</v>
      </c>
      <c r="B109" s="213"/>
      <c r="C109" s="141" t="s">
        <v>471</v>
      </c>
      <c r="D109" s="174" t="s">
        <v>77</v>
      </c>
      <c r="E109" s="140">
        <f>1.1*12.38</f>
        <v>13.618000000000002</v>
      </c>
      <c r="F109" s="213"/>
      <c r="G109" s="213"/>
      <c r="H109" s="213"/>
      <c r="I109" s="213"/>
      <c r="J109" s="213"/>
      <c r="K109" s="213"/>
      <c r="L109" s="213"/>
      <c r="M109" s="213"/>
      <c r="N109" s="213"/>
      <c r="O109" s="213"/>
      <c r="P109" s="213"/>
    </row>
    <row r="110" spans="1:16" x14ac:dyDescent="0.25">
      <c r="A110" s="174">
        <v>90</v>
      </c>
      <c r="B110" s="213"/>
      <c r="C110" s="141" t="s">
        <v>472</v>
      </c>
      <c r="D110" s="174" t="s">
        <v>77</v>
      </c>
      <c r="E110" s="140">
        <f>1.1*2.88</f>
        <v>3.1680000000000001</v>
      </c>
      <c r="F110" s="213"/>
      <c r="G110" s="213"/>
      <c r="H110" s="213"/>
      <c r="I110" s="213"/>
      <c r="J110" s="213"/>
      <c r="K110" s="213"/>
      <c r="L110" s="213"/>
      <c r="M110" s="213"/>
      <c r="N110" s="213"/>
      <c r="O110" s="213"/>
      <c r="P110" s="213"/>
    </row>
    <row r="111" spans="1:16" x14ac:dyDescent="0.25">
      <c r="A111" s="174">
        <v>91</v>
      </c>
      <c r="B111" s="213"/>
      <c r="C111" s="141" t="s">
        <v>107</v>
      </c>
      <c r="D111" s="174" t="s">
        <v>85</v>
      </c>
      <c r="E111" s="140">
        <v>1</v>
      </c>
      <c r="F111" s="213"/>
      <c r="G111" s="213"/>
      <c r="H111" s="213"/>
      <c r="I111" s="213"/>
      <c r="J111" s="213"/>
      <c r="K111" s="213"/>
      <c r="L111" s="213"/>
      <c r="M111" s="213"/>
      <c r="N111" s="213"/>
      <c r="O111" s="213"/>
      <c r="P111" s="213"/>
    </row>
    <row r="112" spans="1:16" x14ac:dyDescent="0.25">
      <c r="A112" s="174">
        <v>92</v>
      </c>
      <c r="B112" s="213"/>
      <c r="C112" s="142" t="s">
        <v>122</v>
      </c>
      <c r="D112" s="174" t="s">
        <v>77</v>
      </c>
      <c r="E112" s="140">
        <v>10</v>
      </c>
      <c r="F112" s="213"/>
      <c r="G112" s="213"/>
      <c r="H112" s="213"/>
      <c r="I112" s="213"/>
      <c r="J112" s="213"/>
      <c r="K112" s="213"/>
      <c r="L112" s="213"/>
      <c r="M112" s="213"/>
      <c r="N112" s="213"/>
      <c r="O112" s="213"/>
      <c r="P112" s="213"/>
    </row>
    <row r="113" spans="1:16" x14ac:dyDescent="0.25">
      <c r="A113" s="174">
        <v>93</v>
      </c>
      <c r="B113" s="213"/>
      <c r="C113" s="141" t="s">
        <v>473</v>
      </c>
      <c r="D113" s="174" t="s">
        <v>77</v>
      </c>
      <c r="E113" s="140">
        <f>+E112*1.1</f>
        <v>11</v>
      </c>
      <c r="F113" s="213"/>
      <c r="G113" s="213"/>
      <c r="H113" s="213"/>
      <c r="I113" s="213"/>
      <c r="J113" s="213"/>
      <c r="K113" s="213"/>
      <c r="L113" s="213"/>
      <c r="M113" s="213"/>
      <c r="N113" s="213"/>
      <c r="O113" s="213"/>
      <c r="P113" s="213"/>
    </row>
    <row r="114" spans="1:16" x14ac:dyDescent="0.25">
      <c r="A114" s="174">
        <v>94</v>
      </c>
      <c r="B114" s="213"/>
      <c r="C114" s="141" t="s">
        <v>107</v>
      </c>
      <c r="D114" s="174" t="s">
        <v>85</v>
      </c>
      <c r="E114" s="140">
        <v>1</v>
      </c>
      <c r="F114" s="213"/>
      <c r="G114" s="213"/>
      <c r="H114" s="213"/>
      <c r="I114" s="213"/>
      <c r="J114" s="213"/>
      <c r="K114" s="213"/>
      <c r="L114" s="213"/>
      <c r="M114" s="213"/>
      <c r="N114" s="213"/>
      <c r="O114" s="213"/>
      <c r="P114" s="213"/>
    </row>
    <row r="115" spans="1:16" x14ac:dyDescent="0.25">
      <c r="A115" s="174">
        <v>95</v>
      </c>
      <c r="B115" s="213"/>
      <c r="C115" s="142" t="s">
        <v>123</v>
      </c>
      <c r="D115" s="174" t="s">
        <v>79</v>
      </c>
      <c r="E115" s="140">
        <f>95+150+80+30+75</f>
        <v>430</v>
      </c>
      <c r="F115" s="213"/>
      <c r="G115" s="213"/>
      <c r="H115" s="213"/>
      <c r="I115" s="213"/>
      <c r="J115" s="213"/>
      <c r="K115" s="213"/>
      <c r="L115" s="213"/>
      <c r="M115" s="213"/>
      <c r="N115" s="213"/>
      <c r="O115" s="213"/>
      <c r="P115" s="213"/>
    </row>
    <row r="116" spans="1:16" x14ac:dyDescent="0.25">
      <c r="A116" s="174">
        <v>96</v>
      </c>
      <c r="B116" s="213"/>
      <c r="C116" s="141" t="s">
        <v>124</v>
      </c>
      <c r="D116" s="174" t="s">
        <v>77</v>
      </c>
      <c r="E116" s="140">
        <f>+E115*0.018</f>
        <v>7.7399999999999993</v>
      </c>
      <c r="F116" s="213"/>
      <c r="G116" s="213"/>
      <c r="H116" s="213"/>
      <c r="I116" s="213"/>
      <c r="J116" s="213"/>
      <c r="K116" s="213"/>
      <c r="L116" s="213"/>
      <c r="M116" s="213"/>
      <c r="N116" s="213"/>
      <c r="O116" s="213"/>
      <c r="P116" s="213"/>
    </row>
    <row r="117" spans="1:16" x14ac:dyDescent="0.25">
      <c r="A117" s="174">
        <v>97</v>
      </c>
      <c r="B117" s="213"/>
      <c r="C117" s="141" t="s">
        <v>125</v>
      </c>
      <c r="D117" s="174" t="s">
        <v>77</v>
      </c>
      <c r="E117" s="140">
        <f>+E115*0.025*1.1</f>
        <v>11.825000000000001</v>
      </c>
      <c r="F117" s="213"/>
      <c r="G117" s="213"/>
      <c r="H117" s="213"/>
      <c r="I117" s="213"/>
      <c r="J117" s="213"/>
      <c r="K117" s="213"/>
      <c r="L117" s="213"/>
      <c r="M117" s="213"/>
      <c r="N117" s="213"/>
      <c r="O117" s="213"/>
      <c r="P117" s="213"/>
    </row>
    <row r="118" spans="1:16" x14ac:dyDescent="0.25">
      <c r="A118" s="174">
        <v>98</v>
      </c>
      <c r="B118" s="213"/>
      <c r="C118" s="141" t="s">
        <v>107</v>
      </c>
      <c r="D118" s="174" t="s">
        <v>85</v>
      </c>
      <c r="E118" s="140">
        <v>1</v>
      </c>
      <c r="F118" s="213"/>
      <c r="G118" s="213"/>
      <c r="H118" s="213"/>
      <c r="I118" s="213"/>
      <c r="J118" s="213"/>
      <c r="K118" s="213"/>
      <c r="L118" s="213"/>
      <c r="M118" s="213"/>
      <c r="N118" s="213"/>
      <c r="O118" s="213"/>
      <c r="P118" s="213"/>
    </row>
    <row r="119" spans="1:16" ht="39" x14ac:dyDescent="0.25">
      <c r="A119" s="174">
        <v>99</v>
      </c>
      <c r="B119" s="213"/>
      <c r="C119" s="142" t="s">
        <v>491</v>
      </c>
      <c r="D119" s="174" t="s">
        <v>79</v>
      </c>
      <c r="E119" s="197">
        <v>229</v>
      </c>
      <c r="F119" s="213"/>
      <c r="G119" s="213"/>
      <c r="H119" s="213"/>
      <c r="I119" s="213"/>
      <c r="J119" s="213"/>
      <c r="K119" s="213"/>
      <c r="L119" s="213"/>
      <c r="M119" s="213"/>
      <c r="N119" s="213"/>
      <c r="O119" s="213"/>
      <c r="P119" s="213"/>
    </row>
    <row r="120" spans="1:16" x14ac:dyDescent="0.25">
      <c r="A120" s="174">
        <v>100</v>
      </c>
      <c r="B120" s="213"/>
      <c r="C120" s="177" t="s">
        <v>126</v>
      </c>
      <c r="D120" s="176" t="s">
        <v>77</v>
      </c>
      <c r="E120" s="178">
        <f>+E119*0.025</f>
        <v>5.7250000000000005</v>
      </c>
      <c r="F120" s="213"/>
      <c r="G120" s="213"/>
      <c r="H120" s="213"/>
      <c r="I120" s="213"/>
      <c r="J120" s="213"/>
      <c r="K120" s="213"/>
      <c r="L120" s="213"/>
      <c r="M120" s="213"/>
      <c r="N120" s="213"/>
      <c r="O120" s="213"/>
      <c r="P120" s="213"/>
    </row>
    <row r="121" spans="1:16" x14ac:dyDescent="0.25">
      <c r="A121" s="174">
        <v>101</v>
      </c>
      <c r="B121" s="213"/>
      <c r="C121" s="141" t="s">
        <v>474</v>
      </c>
      <c r="D121" s="174" t="s">
        <v>127</v>
      </c>
      <c r="E121" s="140">
        <f>+E119*0.03</f>
        <v>6.87</v>
      </c>
      <c r="F121" s="213"/>
      <c r="G121" s="213"/>
      <c r="H121" s="213"/>
      <c r="I121" s="213"/>
      <c r="J121" s="213"/>
      <c r="K121" s="213"/>
      <c r="L121" s="213"/>
      <c r="M121" s="213"/>
      <c r="N121" s="213"/>
      <c r="O121" s="213"/>
      <c r="P121" s="213"/>
    </row>
    <row r="122" spans="1:16" x14ac:dyDescent="0.25">
      <c r="A122" s="174">
        <v>102</v>
      </c>
      <c r="B122" s="213"/>
      <c r="C122" s="141" t="s">
        <v>107</v>
      </c>
      <c r="D122" s="174" t="s">
        <v>85</v>
      </c>
      <c r="E122" s="140">
        <v>1</v>
      </c>
      <c r="F122" s="213"/>
      <c r="G122" s="213"/>
      <c r="H122" s="213"/>
      <c r="I122" s="213"/>
      <c r="J122" s="213"/>
      <c r="K122" s="213"/>
      <c r="L122" s="213"/>
      <c r="M122" s="213"/>
      <c r="N122" s="213"/>
      <c r="O122" s="213"/>
      <c r="P122" s="213"/>
    </row>
    <row r="123" spans="1:16" x14ac:dyDescent="0.25">
      <c r="A123" s="174"/>
      <c r="B123" s="213"/>
      <c r="C123" s="194" t="s">
        <v>128</v>
      </c>
      <c r="D123" s="174"/>
      <c r="E123" s="140"/>
      <c r="F123" s="213"/>
      <c r="G123" s="213"/>
      <c r="H123" s="213"/>
      <c r="I123" s="213"/>
      <c r="J123" s="213"/>
      <c r="K123" s="213"/>
      <c r="L123" s="213"/>
      <c r="M123" s="213"/>
      <c r="N123" s="213"/>
      <c r="O123" s="213"/>
      <c r="P123" s="213"/>
    </row>
    <row r="124" spans="1:16" x14ac:dyDescent="0.25">
      <c r="A124" s="174"/>
      <c r="B124" s="213"/>
      <c r="C124" s="194" t="s">
        <v>129</v>
      </c>
      <c r="D124" s="174"/>
      <c r="E124" s="140"/>
      <c r="F124" s="213"/>
      <c r="G124" s="213"/>
      <c r="H124" s="213"/>
      <c r="I124" s="213"/>
      <c r="J124" s="213"/>
      <c r="K124" s="213"/>
      <c r="L124" s="213"/>
      <c r="M124" s="213"/>
      <c r="N124" s="213"/>
      <c r="O124" s="213"/>
      <c r="P124" s="213"/>
    </row>
    <row r="125" spans="1:16" x14ac:dyDescent="0.25">
      <c r="A125" s="215"/>
      <c r="B125" s="213"/>
      <c r="C125" s="194" t="s">
        <v>130</v>
      </c>
      <c r="D125" s="174"/>
      <c r="E125" s="140"/>
      <c r="F125" s="213"/>
      <c r="G125" s="213"/>
      <c r="H125" s="213"/>
      <c r="I125" s="213"/>
      <c r="J125" s="213"/>
      <c r="K125" s="213"/>
      <c r="L125" s="213"/>
      <c r="M125" s="213"/>
      <c r="N125" s="213"/>
      <c r="O125" s="213"/>
      <c r="P125" s="213"/>
    </row>
    <row r="126" spans="1:16" x14ac:dyDescent="0.25">
      <c r="A126" s="215">
        <v>103</v>
      </c>
      <c r="B126" s="213"/>
      <c r="C126" s="142" t="s">
        <v>131</v>
      </c>
      <c r="D126" s="174" t="s">
        <v>79</v>
      </c>
      <c r="E126" s="140">
        <v>645.6</v>
      </c>
      <c r="F126" s="213"/>
      <c r="G126" s="213"/>
      <c r="H126" s="213"/>
      <c r="I126" s="213"/>
      <c r="J126" s="213"/>
      <c r="K126" s="213"/>
      <c r="L126" s="213"/>
      <c r="M126" s="213"/>
      <c r="N126" s="213"/>
      <c r="O126" s="213"/>
      <c r="P126" s="213"/>
    </row>
    <row r="127" spans="1:16" x14ac:dyDescent="0.25">
      <c r="A127" s="215">
        <v>104</v>
      </c>
      <c r="B127" s="213"/>
      <c r="C127" s="141" t="s">
        <v>132</v>
      </c>
      <c r="D127" s="174" t="s">
        <v>79</v>
      </c>
      <c r="E127" s="140">
        <f>+E126*1.1</f>
        <v>710.16000000000008</v>
      </c>
      <c r="F127" s="213"/>
      <c r="G127" s="213"/>
      <c r="H127" s="213"/>
      <c r="I127" s="213"/>
      <c r="J127" s="213"/>
      <c r="K127" s="213"/>
      <c r="L127" s="213"/>
      <c r="M127" s="213"/>
      <c r="N127" s="213"/>
      <c r="O127" s="213"/>
      <c r="P127" s="213"/>
    </row>
    <row r="128" spans="1:16" x14ac:dyDescent="0.25">
      <c r="A128" s="215">
        <v>105</v>
      </c>
      <c r="B128" s="213"/>
      <c r="C128" s="142" t="s">
        <v>133</v>
      </c>
      <c r="D128" s="174" t="s">
        <v>79</v>
      </c>
      <c r="E128" s="140">
        <f>+E126</f>
        <v>645.6</v>
      </c>
      <c r="F128" s="213"/>
      <c r="G128" s="213"/>
      <c r="H128" s="213"/>
      <c r="I128" s="213"/>
      <c r="J128" s="213"/>
      <c r="K128" s="213"/>
      <c r="L128" s="213"/>
      <c r="M128" s="213"/>
      <c r="N128" s="213"/>
      <c r="O128" s="213"/>
      <c r="P128" s="213"/>
    </row>
    <row r="129" spans="1:16" x14ac:dyDescent="0.25">
      <c r="A129" s="215">
        <v>106</v>
      </c>
      <c r="B129" s="213"/>
      <c r="C129" s="141" t="s">
        <v>492</v>
      </c>
      <c r="D129" s="174" t="s">
        <v>77</v>
      </c>
      <c r="E129" s="140">
        <f>+E128*0.225*1.1</f>
        <v>159.78600000000003</v>
      </c>
      <c r="F129" s="213"/>
      <c r="G129" s="213"/>
      <c r="H129" s="213"/>
      <c r="I129" s="213"/>
      <c r="J129" s="213"/>
      <c r="K129" s="213"/>
      <c r="L129" s="213"/>
      <c r="M129" s="213"/>
      <c r="N129" s="213"/>
      <c r="O129" s="213"/>
      <c r="P129" s="213"/>
    </row>
    <row r="130" spans="1:16" x14ac:dyDescent="0.25">
      <c r="A130" s="174">
        <v>107</v>
      </c>
      <c r="B130" s="213"/>
      <c r="C130" s="142" t="s">
        <v>493</v>
      </c>
      <c r="D130" s="174" t="s">
        <v>79</v>
      </c>
      <c r="E130" s="140">
        <f>+E128</f>
        <v>645.6</v>
      </c>
      <c r="F130" s="213"/>
      <c r="G130" s="213"/>
      <c r="H130" s="213"/>
      <c r="I130" s="213"/>
      <c r="J130" s="213"/>
      <c r="K130" s="213"/>
      <c r="L130" s="213"/>
      <c r="M130" s="213"/>
      <c r="N130" s="213"/>
      <c r="O130" s="213"/>
      <c r="P130" s="213"/>
    </row>
    <row r="131" spans="1:16" x14ac:dyDescent="0.25">
      <c r="A131" s="174">
        <v>108</v>
      </c>
      <c r="B131" s="213"/>
      <c r="C131" s="141" t="s">
        <v>134</v>
      </c>
      <c r="D131" s="174" t="s">
        <v>77</v>
      </c>
      <c r="E131" s="140">
        <f>+E130*0.018</f>
        <v>11.620799999999999</v>
      </c>
      <c r="F131" s="213"/>
      <c r="G131" s="213"/>
      <c r="H131" s="213"/>
      <c r="I131" s="213"/>
      <c r="J131" s="213"/>
      <c r="K131" s="213"/>
      <c r="L131" s="213"/>
      <c r="M131" s="213"/>
      <c r="N131" s="213"/>
      <c r="O131" s="213"/>
      <c r="P131" s="213"/>
    </row>
    <row r="132" spans="1:16" x14ac:dyDescent="0.25">
      <c r="A132" s="174">
        <v>109</v>
      </c>
      <c r="B132" s="213"/>
      <c r="C132" s="141" t="s">
        <v>107</v>
      </c>
      <c r="D132" s="174" t="s">
        <v>135</v>
      </c>
      <c r="E132" s="140">
        <v>1</v>
      </c>
      <c r="F132" s="213"/>
      <c r="G132" s="213"/>
      <c r="H132" s="213"/>
      <c r="I132" s="213"/>
      <c r="J132" s="213"/>
      <c r="K132" s="213"/>
      <c r="L132" s="213"/>
      <c r="M132" s="213"/>
      <c r="N132" s="213"/>
      <c r="O132" s="213"/>
      <c r="P132" s="213"/>
    </row>
    <row r="133" spans="1:16" x14ac:dyDescent="0.25">
      <c r="A133" s="174">
        <v>110</v>
      </c>
      <c r="B133" s="213"/>
      <c r="C133" s="142" t="s">
        <v>136</v>
      </c>
      <c r="D133" s="174" t="s">
        <v>79</v>
      </c>
      <c r="E133" s="140">
        <f>+E130</f>
        <v>645.6</v>
      </c>
      <c r="F133" s="213"/>
      <c r="G133" s="213"/>
      <c r="H133" s="213"/>
      <c r="I133" s="213"/>
      <c r="J133" s="213"/>
      <c r="K133" s="213"/>
      <c r="L133" s="213"/>
      <c r="M133" s="213"/>
      <c r="N133" s="213"/>
      <c r="O133" s="213"/>
      <c r="P133" s="213"/>
    </row>
    <row r="134" spans="1:16" x14ac:dyDescent="0.25">
      <c r="A134" s="174">
        <v>111</v>
      </c>
      <c r="B134" s="213"/>
      <c r="C134" s="141" t="s">
        <v>137</v>
      </c>
      <c r="D134" s="174" t="s">
        <v>79</v>
      </c>
      <c r="E134" s="140">
        <f>+E133*1.1</f>
        <v>710.16000000000008</v>
      </c>
      <c r="F134" s="213"/>
      <c r="G134" s="213"/>
      <c r="H134" s="213"/>
      <c r="I134" s="213"/>
      <c r="J134" s="213"/>
      <c r="K134" s="213"/>
      <c r="L134" s="213"/>
      <c r="M134" s="213"/>
      <c r="N134" s="213"/>
      <c r="O134" s="213"/>
      <c r="P134" s="213"/>
    </row>
    <row r="135" spans="1:16" x14ac:dyDescent="0.25">
      <c r="A135" s="174">
        <v>112</v>
      </c>
      <c r="B135" s="213"/>
      <c r="C135" s="142" t="s">
        <v>494</v>
      </c>
      <c r="D135" s="174" t="s">
        <v>79</v>
      </c>
      <c r="E135" s="140">
        <v>307.60000000000002</v>
      </c>
      <c r="F135" s="213"/>
      <c r="G135" s="213"/>
      <c r="H135" s="213"/>
      <c r="I135" s="213"/>
      <c r="J135" s="213"/>
      <c r="K135" s="213"/>
      <c r="L135" s="213"/>
      <c r="M135" s="213"/>
      <c r="N135" s="213"/>
      <c r="O135" s="213"/>
      <c r="P135" s="213"/>
    </row>
    <row r="136" spans="1:16" x14ac:dyDescent="0.25">
      <c r="A136" s="174">
        <v>113</v>
      </c>
      <c r="B136" s="213"/>
      <c r="C136" s="141" t="s">
        <v>138</v>
      </c>
      <c r="D136" s="174" t="s">
        <v>77</v>
      </c>
      <c r="E136" s="140">
        <f>+E135*0.044</f>
        <v>13.5344</v>
      </c>
      <c r="F136" s="213"/>
      <c r="G136" s="213"/>
      <c r="H136" s="213"/>
      <c r="I136" s="213"/>
      <c r="J136" s="213"/>
      <c r="K136" s="213"/>
      <c r="L136" s="213"/>
      <c r="M136" s="213"/>
      <c r="N136" s="213"/>
      <c r="O136" s="213"/>
      <c r="P136" s="213"/>
    </row>
    <row r="137" spans="1:16" x14ac:dyDescent="0.25">
      <c r="A137" s="174">
        <v>114</v>
      </c>
      <c r="B137" s="213"/>
      <c r="C137" s="141" t="s">
        <v>107</v>
      </c>
      <c r="D137" s="174" t="s">
        <v>135</v>
      </c>
      <c r="E137" s="140">
        <v>1</v>
      </c>
      <c r="F137" s="213"/>
      <c r="G137" s="213"/>
      <c r="H137" s="213"/>
      <c r="I137" s="213"/>
      <c r="J137" s="213"/>
      <c r="K137" s="213"/>
      <c r="L137" s="213"/>
      <c r="M137" s="213"/>
      <c r="N137" s="213"/>
      <c r="O137" s="213"/>
      <c r="P137" s="213"/>
    </row>
    <row r="138" spans="1:16" x14ac:dyDescent="0.25">
      <c r="A138" s="174">
        <v>115</v>
      </c>
      <c r="B138" s="213"/>
      <c r="C138" s="194" t="s">
        <v>139</v>
      </c>
      <c r="D138" s="174"/>
      <c r="E138" s="140"/>
      <c r="F138" s="213"/>
      <c r="G138" s="213"/>
      <c r="H138" s="213"/>
      <c r="I138" s="213"/>
      <c r="J138" s="213"/>
      <c r="K138" s="213"/>
      <c r="L138" s="213"/>
      <c r="M138" s="213"/>
      <c r="N138" s="213"/>
      <c r="O138" s="213"/>
      <c r="P138" s="213"/>
    </row>
    <row r="139" spans="1:16" x14ac:dyDescent="0.25">
      <c r="A139" s="174">
        <v>116</v>
      </c>
      <c r="B139" s="213"/>
      <c r="C139" s="142" t="s">
        <v>131</v>
      </c>
      <c r="D139" s="174" t="s">
        <v>79</v>
      </c>
      <c r="E139" s="140">
        <v>24.2</v>
      </c>
      <c r="F139" s="213"/>
      <c r="G139" s="213"/>
      <c r="H139" s="213"/>
      <c r="I139" s="213"/>
      <c r="J139" s="213"/>
      <c r="K139" s="213"/>
      <c r="L139" s="213"/>
      <c r="M139" s="213"/>
      <c r="N139" s="213"/>
      <c r="O139" s="213"/>
      <c r="P139" s="213"/>
    </row>
    <row r="140" spans="1:16" x14ac:dyDescent="0.25">
      <c r="A140" s="174">
        <v>117</v>
      </c>
      <c r="B140" s="213"/>
      <c r="C140" s="141" t="s">
        <v>140</v>
      </c>
      <c r="D140" s="174" t="s">
        <v>79</v>
      </c>
      <c r="E140" s="140">
        <f>+E139*1.1</f>
        <v>26.62</v>
      </c>
      <c r="F140" s="213"/>
      <c r="G140" s="213"/>
      <c r="H140" s="213"/>
      <c r="I140" s="213"/>
      <c r="J140" s="213"/>
      <c r="K140" s="213"/>
      <c r="L140" s="213"/>
      <c r="M140" s="213"/>
      <c r="N140" s="213"/>
      <c r="O140" s="213"/>
      <c r="P140" s="213"/>
    </row>
    <row r="141" spans="1:16" x14ac:dyDescent="0.25">
      <c r="A141" s="174">
        <v>118</v>
      </c>
      <c r="B141" s="213"/>
      <c r="C141" s="142" t="s">
        <v>133</v>
      </c>
      <c r="D141" s="174" t="s">
        <v>79</v>
      </c>
      <c r="E141" s="140">
        <f>+E139</f>
        <v>24.2</v>
      </c>
      <c r="F141" s="213"/>
      <c r="G141" s="213"/>
      <c r="H141" s="213"/>
      <c r="I141" s="213"/>
      <c r="J141" s="213"/>
      <c r="K141" s="213"/>
      <c r="L141" s="213"/>
      <c r="M141" s="213"/>
      <c r="N141" s="213"/>
      <c r="O141" s="213"/>
      <c r="P141" s="213"/>
    </row>
    <row r="142" spans="1:16" x14ac:dyDescent="0.25">
      <c r="A142" s="174">
        <v>119</v>
      </c>
      <c r="B142" s="213"/>
      <c r="C142" s="141" t="s">
        <v>475</v>
      </c>
      <c r="D142" s="174" t="s">
        <v>77</v>
      </c>
      <c r="E142" s="140">
        <f>+E141*0.2*1.1</f>
        <v>5.3239999999999998</v>
      </c>
      <c r="F142" s="213"/>
      <c r="G142" s="213"/>
      <c r="H142" s="213"/>
      <c r="I142" s="213"/>
      <c r="J142" s="213"/>
      <c r="K142" s="213"/>
      <c r="L142" s="213"/>
      <c r="M142" s="213"/>
      <c r="N142" s="213"/>
      <c r="O142" s="213"/>
      <c r="P142" s="213"/>
    </row>
    <row r="143" spans="1:16" x14ac:dyDescent="0.25">
      <c r="A143" s="174">
        <v>120</v>
      </c>
      <c r="B143" s="213"/>
      <c r="C143" s="142" t="s">
        <v>493</v>
      </c>
      <c r="D143" s="174" t="s">
        <v>79</v>
      </c>
      <c r="E143" s="140">
        <f>+E141</f>
        <v>24.2</v>
      </c>
      <c r="F143" s="213"/>
      <c r="G143" s="213"/>
      <c r="H143" s="213"/>
      <c r="I143" s="213"/>
      <c r="J143" s="213"/>
      <c r="K143" s="213"/>
      <c r="L143" s="213"/>
      <c r="M143" s="213"/>
      <c r="N143" s="213"/>
      <c r="O143" s="213"/>
      <c r="P143" s="213"/>
    </row>
    <row r="144" spans="1:16" x14ac:dyDescent="0.25">
      <c r="A144" s="174">
        <v>121</v>
      </c>
      <c r="B144" s="213"/>
      <c r="C144" s="141" t="s">
        <v>134</v>
      </c>
      <c r="D144" s="174" t="s">
        <v>77</v>
      </c>
      <c r="E144" s="140">
        <f>+E143*0.018</f>
        <v>0.43559999999999993</v>
      </c>
      <c r="F144" s="213"/>
      <c r="G144" s="213"/>
      <c r="H144" s="213"/>
      <c r="I144" s="213"/>
      <c r="J144" s="213"/>
      <c r="K144" s="213"/>
      <c r="L144" s="213"/>
      <c r="M144" s="213"/>
      <c r="N144" s="213"/>
      <c r="O144" s="213"/>
      <c r="P144" s="213"/>
    </row>
    <row r="145" spans="1:16" x14ac:dyDescent="0.25">
      <c r="A145" s="174">
        <v>122</v>
      </c>
      <c r="B145" s="213"/>
      <c r="C145" s="141" t="s">
        <v>107</v>
      </c>
      <c r="D145" s="174" t="s">
        <v>135</v>
      </c>
      <c r="E145" s="140">
        <v>1</v>
      </c>
      <c r="F145" s="213"/>
      <c r="G145" s="213"/>
      <c r="H145" s="213"/>
      <c r="I145" s="213"/>
      <c r="J145" s="213"/>
      <c r="K145" s="213"/>
      <c r="L145" s="213"/>
      <c r="M145" s="213"/>
      <c r="N145" s="213"/>
      <c r="O145" s="213"/>
      <c r="P145" s="213"/>
    </row>
    <row r="146" spans="1:16" x14ac:dyDescent="0.25">
      <c r="A146" s="174">
        <v>123</v>
      </c>
      <c r="B146" s="213"/>
      <c r="C146" s="142" t="s">
        <v>131</v>
      </c>
      <c r="D146" s="174" t="s">
        <v>79</v>
      </c>
      <c r="E146" s="140">
        <f>+E143</f>
        <v>24.2</v>
      </c>
      <c r="F146" s="213"/>
      <c r="G146" s="213"/>
      <c r="H146" s="213"/>
      <c r="I146" s="213"/>
      <c r="J146" s="213"/>
      <c r="K146" s="213"/>
      <c r="L146" s="213"/>
      <c r="M146" s="213"/>
      <c r="N146" s="213"/>
      <c r="O146" s="213"/>
      <c r="P146" s="213"/>
    </row>
    <row r="147" spans="1:16" x14ac:dyDescent="0.25">
      <c r="A147" s="174">
        <v>124</v>
      </c>
      <c r="B147" s="213"/>
      <c r="C147" s="141" t="s">
        <v>141</v>
      </c>
      <c r="D147" s="174" t="s">
        <v>79</v>
      </c>
      <c r="E147" s="140">
        <f>+E146*1.1</f>
        <v>26.62</v>
      </c>
      <c r="F147" s="213"/>
      <c r="G147" s="213"/>
      <c r="H147" s="213"/>
      <c r="I147" s="213"/>
      <c r="J147" s="213"/>
      <c r="K147" s="213"/>
      <c r="L147" s="213"/>
      <c r="M147" s="213"/>
      <c r="N147" s="213"/>
      <c r="O147" s="213"/>
      <c r="P147" s="213"/>
    </row>
    <row r="148" spans="1:16" x14ac:dyDescent="0.25">
      <c r="A148" s="174">
        <v>125</v>
      </c>
      <c r="B148" s="213"/>
      <c r="C148" s="142" t="s">
        <v>494</v>
      </c>
      <c r="D148" s="174" t="s">
        <v>79</v>
      </c>
      <c r="E148" s="140">
        <f>+E146</f>
        <v>24.2</v>
      </c>
      <c r="F148" s="213"/>
      <c r="G148" s="213"/>
      <c r="H148" s="213"/>
      <c r="I148" s="213"/>
      <c r="J148" s="213"/>
      <c r="K148" s="213"/>
      <c r="L148" s="213"/>
      <c r="M148" s="213"/>
      <c r="N148" s="213"/>
      <c r="O148" s="213"/>
      <c r="P148" s="213"/>
    </row>
    <row r="149" spans="1:16" x14ac:dyDescent="0.25">
      <c r="A149" s="174">
        <v>126</v>
      </c>
      <c r="B149" s="213"/>
      <c r="C149" s="141" t="s">
        <v>138</v>
      </c>
      <c r="D149" s="174" t="s">
        <v>77</v>
      </c>
      <c r="E149" s="140">
        <f>+E148*0.044</f>
        <v>1.0648</v>
      </c>
      <c r="F149" s="213"/>
      <c r="G149" s="213"/>
      <c r="H149" s="213"/>
      <c r="I149" s="213"/>
      <c r="J149" s="213"/>
      <c r="K149" s="213"/>
      <c r="L149" s="213"/>
      <c r="M149" s="213"/>
      <c r="N149" s="213"/>
      <c r="O149" s="213"/>
      <c r="P149" s="213"/>
    </row>
    <row r="150" spans="1:16" x14ac:dyDescent="0.25">
      <c r="A150" s="174">
        <v>127</v>
      </c>
      <c r="B150" s="213"/>
      <c r="C150" s="141" t="s">
        <v>107</v>
      </c>
      <c r="D150" s="174" t="s">
        <v>135</v>
      </c>
      <c r="E150" s="140">
        <v>1</v>
      </c>
      <c r="F150" s="213"/>
      <c r="G150" s="213"/>
      <c r="H150" s="213"/>
      <c r="I150" s="213"/>
      <c r="J150" s="213"/>
      <c r="K150" s="213"/>
      <c r="L150" s="213"/>
      <c r="M150" s="213"/>
      <c r="N150" s="213"/>
      <c r="O150" s="213"/>
      <c r="P150" s="213"/>
    </row>
    <row r="151" spans="1:16" x14ac:dyDescent="0.25">
      <c r="A151" s="174">
        <v>128</v>
      </c>
      <c r="B151" s="213"/>
      <c r="C151" s="194" t="s">
        <v>142</v>
      </c>
      <c r="D151" s="174"/>
      <c r="E151" s="140"/>
      <c r="F151" s="213"/>
      <c r="G151" s="213"/>
      <c r="H151" s="213"/>
      <c r="I151" s="213"/>
      <c r="J151" s="213"/>
      <c r="K151" s="213"/>
      <c r="L151" s="213"/>
      <c r="M151" s="213"/>
      <c r="N151" s="213"/>
      <c r="O151" s="213"/>
      <c r="P151" s="213"/>
    </row>
    <row r="152" spans="1:16" x14ac:dyDescent="0.25">
      <c r="A152" s="174">
        <v>129</v>
      </c>
      <c r="B152" s="213"/>
      <c r="C152" s="142" t="s">
        <v>495</v>
      </c>
      <c r="D152" s="174" t="s">
        <v>143</v>
      </c>
      <c r="E152" s="140">
        <v>34.799999999999997</v>
      </c>
      <c r="F152" s="213"/>
      <c r="G152" s="213"/>
      <c r="H152" s="213"/>
      <c r="I152" s="213"/>
      <c r="J152" s="213"/>
      <c r="K152" s="213"/>
      <c r="L152" s="213"/>
      <c r="M152" s="213"/>
      <c r="N152" s="213"/>
      <c r="O152" s="213"/>
      <c r="P152" s="213"/>
    </row>
    <row r="153" spans="1:16" x14ac:dyDescent="0.25">
      <c r="A153" s="174">
        <v>130</v>
      </c>
      <c r="B153" s="213"/>
      <c r="C153" s="141" t="s">
        <v>144</v>
      </c>
      <c r="D153" s="174" t="s">
        <v>77</v>
      </c>
      <c r="E153" s="140">
        <f>+E152*0.8*0.044</f>
        <v>1.2249599999999998</v>
      </c>
      <c r="F153" s="213"/>
      <c r="G153" s="213"/>
      <c r="H153" s="213"/>
      <c r="I153" s="213"/>
      <c r="J153" s="213"/>
      <c r="K153" s="213"/>
      <c r="L153" s="213"/>
      <c r="M153" s="213"/>
      <c r="N153" s="213"/>
      <c r="O153" s="213"/>
      <c r="P153" s="213"/>
    </row>
    <row r="154" spans="1:16" x14ac:dyDescent="0.25">
      <c r="A154" s="174">
        <v>136</v>
      </c>
      <c r="B154" s="213"/>
      <c r="C154" s="141" t="s">
        <v>107</v>
      </c>
      <c r="D154" s="174" t="s">
        <v>135</v>
      </c>
      <c r="E154" s="140">
        <v>1</v>
      </c>
      <c r="F154" s="213"/>
      <c r="G154" s="213"/>
      <c r="H154" s="213"/>
      <c r="I154" s="213"/>
      <c r="J154" s="213"/>
      <c r="K154" s="213"/>
      <c r="L154" s="213"/>
      <c r="M154" s="213"/>
      <c r="N154" s="213"/>
      <c r="O154" s="213"/>
      <c r="P154" s="213"/>
    </row>
    <row r="155" spans="1:16" ht="26.25" x14ac:dyDescent="0.25">
      <c r="A155" s="174">
        <v>137</v>
      </c>
      <c r="B155" s="213"/>
      <c r="C155" s="142" t="s">
        <v>496</v>
      </c>
      <c r="D155" s="179" t="s">
        <v>78</v>
      </c>
      <c r="E155" s="140">
        <v>1</v>
      </c>
      <c r="F155" s="213"/>
      <c r="G155" s="213"/>
      <c r="H155" s="213"/>
      <c r="I155" s="213"/>
      <c r="J155" s="213"/>
      <c r="K155" s="213"/>
      <c r="L155" s="213"/>
      <c r="M155" s="213"/>
      <c r="N155" s="213"/>
      <c r="O155" s="213"/>
      <c r="P155" s="213"/>
    </row>
    <row r="156" spans="1:16" ht="39" x14ac:dyDescent="0.25">
      <c r="A156" s="174">
        <v>138</v>
      </c>
      <c r="B156" s="213"/>
      <c r="C156" s="141" t="s">
        <v>476</v>
      </c>
      <c r="D156" s="179" t="s">
        <v>135</v>
      </c>
      <c r="E156" s="140">
        <v>1</v>
      </c>
      <c r="F156" s="213"/>
      <c r="G156" s="213"/>
      <c r="H156" s="213"/>
      <c r="I156" s="213"/>
      <c r="J156" s="213"/>
      <c r="K156" s="213"/>
      <c r="L156" s="213"/>
      <c r="M156" s="213"/>
      <c r="N156" s="213"/>
      <c r="O156" s="213"/>
      <c r="P156" s="213"/>
    </row>
    <row r="157" spans="1:16" ht="42" customHeight="1" x14ac:dyDescent="0.25">
      <c r="A157" s="174">
        <v>139</v>
      </c>
      <c r="B157" s="213"/>
      <c r="C157" s="142" t="s">
        <v>497</v>
      </c>
      <c r="D157" s="179" t="s">
        <v>135</v>
      </c>
      <c r="E157" s="140">
        <v>1</v>
      </c>
      <c r="F157" s="213"/>
      <c r="G157" s="213"/>
      <c r="H157" s="213"/>
      <c r="I157" s="213"/>
      <c r="J157" s="213"/>
      <c r="K157" s="213"/>
      <c r="L157" s="213"/>
      <c r="M157" s="213"/>
      <c r="N157" s="213"/>
      <c r="O157" s="213"/>
      <c r="P157" s="213"/>
    </row>
    <row r="158" spans="1:16" x14ac:dyDescent="0.25">
      <c r="A158" s="174">
        <v>140</v>
      </c>
      <c r="B158" s="213"/>
      <c r="C158" s="196" t="s">
        <v>145</v>
      </c>
      <c r="D158" s="179" t="s">
        <v>135</v>
      </c>
      <c r="E158" s="140">
        <v>1</v>
      </c>
      <c r="F158" s="213"/>
      <c r="G158" s="213"/>
      <c r="H158" s="213"/>
      <c r="I158" s="213"/>
      <c r="J158" s="213"/>
      <c r="K158" s="213"/>
      <c r="L158" s="213"/>
      <c r="M158" s="213"/>
      <c r="N158" s="213"/>
      <c r="O158" s="213"/>
      <c r="P158" s="213"/>
    </row>
    <row r="159" spans="1:16" x14ac:dyDescent="0.25">
      <c r="A159" s="174"/>
      <c r="B159" s="213"/>
      <c r="C159" s="198" t="s">
        <v>146</v>
      </c>
      <c r="D159" s="179"/>
      <c r="E159" s="140"/>
      <c r="F159" s="213"/>
      <c r="G159" s="213"/>
      <c r="H159" s="213"/>
      <c r="I159" s="213"/>
      <c r="J159" s="213"/>
      <c r="K159" s="213"/>
      <c r="L159" s="213"/>
      <c r="M159" s="213"/>
      <c r="N159" s="213"/>
      <c r="O159" s="213"/>
      <c r="P159" s="213"/>
    </row>
    <row r="160" spans="1:16" ht="17.25" customHeight="1" x14ac:dyDescent="0.25">
      <c r="A160" s="174">
        <v>141</v>
      </c>
      <c r="B160" s="213"/>
      <c r="C160" s="142" t="s">
        <v>498</v>
      </c>
      <c r="D160" s="179" t="s">
        <v>79</v>
      </c>
      <c r="E160" s="140">
        <v>418.1</v>
      </c>
      <c r="F160" s="213"/>
      <c r="G160" s="213"/>
      <c r="H160" s="213"/>
      <c r="I160" s="213"/>
      <c r="J160" s="213"/>
      <c r="K160" s="213"/>
      <c r="L160" s="213"/>
      <c r="M160" s="213"/>
      <c r="N160" s="213"/>
      <c r="O160" s="213"/>
      <c r="P160" s="213"/>
    </row>
    <row r="161" spans="1:16" x14ac:dyDescent="0.25">
      <c r="A161" s="174">
        <v>142</v>
      </c>
      <c r="B161" s="213"/>
      <c r="C161" s="141" t="s">
        <v>125</v>
      </c>
      <c r="D161" s="174" t="s">
        <v>77</v>
      </c>
      <c r="E161" s="140">
        <f>+E160*0.025*1.1</f>
        <v>11.497750000000002</v>
      </c>
      <c r="F161" s="213"/>
      <c r="G161" s="213"/>
      <c r="H161" s="213"/>
      <c r="I161" s="213"/>
      <c r="J161" s="213"/>
      <c r="K161" s="213"/>
      <c r="L161" s="213"/>
      <c r="M161" s="213"/>
      <c r="N161" s="213"/>
      <c r="O161" s="213"/>
      <c r="P161" s="213"/>
    </row>
    <row r="162" spans="1:16" x14ac:dyDescent="0.25">
      <c r="A162" s="174">
        <v>143</v>
      </c>
      <c r="B162" s="213"/>
      <c r="C162" s="141" t="s">
        <v>107</v>
      </c>
      <c r="D162" s="174" t="s">
        <v>135</v>
      </c>
      <c r="E162" s="140">
        <v>1</v>
      </c>
      <c r="F162" s="213"/>
      <c r="G162" s="213"/>
      <c r="H162" s="213"/>
      <c r="I162" s="213"/>
      <c r="J162" s="213"/>
      <c r="K162" s="213"/>
      <c r="L162" s="213"/>
      <c r="M162" s="213"/>
      <c r="N162" s="213"/>
      <c r="O162" s="213"/>
      <c r="P162" s="213"/>
    </row>
    <row r="163" spans="1:16" x14ac:dyDescent="0.25">
      <c r="A163" s="174">
        <v>144</v>
      </c>
      <c r="B163" s="213"/>
      <c r="C163" s="142" t="s">
        <v>147</v>
      </c>
      <c r="D163" s="174" t="s">
        <v>79</v>
      </c>
      <c r="E163" s="140">
        <f>+E160</f>
        <v>418.1</v>
      </c>
      <c r="F163" s="213"/>
      <c r="G163" s="213"/>
      <c r="H163" s="213"/>
      <c r="I163" s="213"/>
      <c r="J163" s="213"/>
      <c r="K163" s="213"/>
      <c r="L163" s="213"/>
      <c r="M163" s="213"/>
      <c r="N163" s="213"/>
      <c r="O163" s="213"/>
      <c r="P163" s="213"/>
    </row>
    <row r="164" spans="1:16" x14ac:dyDescent="0.25">
      <c r="A164" s="174">
        <v>145</v>
      </c>
      <c r="B164" s="213"/>
      <c r="C164" s="141" t="s">
        <v>148</v>
      </c>
      <c r="D164" s="174" t="s">
        <v>77</v>
      </c>
      <c r="E164" s="140">
        <f>+E163*0.005*1.1</f>
        <v>2.2995500000000004</v>
      </c>
      <c r="F164" s="213"/>
      <c r="G164" s="213"/>
      <c r="H164" s="213"/>
      <c r="I164" s="213"/>
      <c r="J164" s="213"/>
      <c r="K164" s="213"/>
      <c r="L164" s="213"/>
      <c r="M164" s="213"/>
      <c r="N164" s="213"/>
      <c r="O164" s="213"/>
      <c r="P164" s="213"/>
    </row>
    <row r="165" spans="1:16" x14ac:dyDescent="0.25">
      <c r="A165" s="174">
        <v>146</v>
      </c>
      <c r="B165" s="213"/>
      <c r="C165" s="141" t="s">
        <v>149</v>
      </c>
      <c r="D165" s="174" t="s">
        <v>79</v>
      </c>
      <c r="E165" s="140">
        <f>+E163*1.1</f>
        <v>459.91000000000008</v>
      </c>
      <c r="F165" s="213"/>
      <c r="G165" s="213"/>
      <c r="H165" s="213"/>
      <c r="I165" s="213"/>
      <c r="J165" s="213"/>
      <c r="K165" s="213"/>
      <c r="L165" s="213"/>
      <c r="M165" s="213"/>
      <c r="N165" s="213"/>
      <c r="O165" s="213"/>
      <c r="P165" s="213"/>
    </row>
    <row r="166" spans="1:16" x14ac:dyDescent="0.25">
      <c r="A166" s="174">
        <v>147</v>
      </c>
      <c r="B166" s="213"/>
      <c r="C166" s="142" t="s">
        <v>150</v>
      </c>
      <c r="D166" s="174" t="s">
        <v>79</v>
      </c>
      <c r="E166" s="140">
        <f>+E163</f>
        <v>418.1</v>
      </c>
      <c r="F166" s="213"/>
      <c r="G166" s="213"/>
      <c r="H166" s="213"/>
      <c r="I166" s="213"/>
      <c r="J166" s="213"/>
      <c r="K166" s="213"/>
      <c r="L166" s="213"/>
      <c r="M166" s="213"/>
      <c r="N166" s="213"/>
      <c r="O166" s="213"/>
      <c r="P166" s="213"/>
    </row>
    <row r="167" spans="1:16" x14ac:dyDescent="0.25">
      <c r="A167" s="174">
        <v>148</v>
      </c>
      <c r="B167" s="213"/>
      <c r="C167" s="141" t="s">
        <v>499</v>
      </c>
      <c r="D167" s="174" t="s">
        <v>79</v>
      </c>
      <c r="E167" s="140">
        <f>+E166*1.15</f>
        <v>480.815</v>
      </c>
      <c r="F167" s="213"/>
      <c r="G167" s="213"/>
      <c r="H167" s="213"/>
      <c r="I167" s="213"/>
      <c r="J167" s="213"/>
      <c r="K167" s="213"/>
      <c r="L167" s="213"/>
      <c r="M167" s="213"/>
      <c r="N167" s="213"/>
      <c r="O167" s="213"/>
      <c r="P167" s="213"/>
    </row>
    <row r="168" spans="1:16" x14ac:dyDescent="0.25">
      <c r="A168" s="174">
        <v>149</v>
      </c>
      <c r="B168" s="213"/>
      <c r="C168" s="141" t="s">
        <v>107</v>
      </c>
      <c r="D168" s="174" t="s">
        <v>135</v>
      </c>
      <c r="E168" s="140">
        <v>1</v>
      </c>
      <c r="F168" s="213"/>
      <c r="G168" s="213"/>
      <c r="H168" s="213"/>
      <c r="I168" s="213"/>
      <c r="J168" s="213"/>
      <c r="K168" s="213"/>
      <c r="L168" s="213"/>
      <c r="M168" s="213"/>
      <c r="N168" s="213"/>
      <c r="O168" s="213"/>
      <c r="P168" s="213"/>
    </row>
    <row r="169" spans="1:16" x14ac:dyDescent="0.25">
      <c r="A169" s="174">
        <v>150</v>
      </c>
      <c r="B169" s="213"/>
      <c r="C169" s="142" t="s">
        <v>500</v>
      </c>
      <c r="D169" s="179" t="s">
        <v>79</v>
      </c>
      <c r="E169" s="140">
        <f>339.8+169.2+124.9+49.8</f>
        <v>683.69999999999993</v>
      </c>
      <c r="F169" s="213"/>
      <c r="G169" s="213"/>
      <c r="H169" s="213"/>
      <c r="I169" s="213"/>
      <c r="J169" s="213"/>
      <c r="K169" s="213"/>
      <c r="L169" s="213"/>
      <c r="M169" s="213"/>
      <c r="N169" s="213"/>
      <c r="O169" s="213"/>
      <c r="P169" s="213"/>
    </row>
    <row r="170" spans="1:16" x14ac:dyDescent="0.25">
      <c r="A170" s="174">
        <v>151</v>
      </c>
      <c r="B170" s="213"/>
      <c r="C170" s="141" t="s">
        <v>151</v>
      </c>
      <c r="D170" s="174" t="s">
        <v>77</v>
      </c>
      <c r="E170" s="140">
        <f>+E169*0.018</f>
        <v>12.306599999999998</v>
      </c>
      <c r="F170" s="213"/>
      <c r="G170" s="213"/>
      <c r="H170" s="213"/>
      <c r="I170" s="213"/>
      <c r="J170" s="213"/>
      <c r="K170" s="213"/>
      <c r="L170" s="213"/>
      <c r="M170" s="213"/>
      <c r="N170" s="213"/>
      <c r="O170" s="213"/>
      <c r="P170" s="213"/>
    </row>
    <row r="171" spans="1:16" x14ac:dyDescent="0.25">
      <c r="A171" s="174">
        <v>152</v>
      </c>
      <c r="B171" s="213"/>
      <c r="C171" s="141" t="s">
        <v>107</v>
      </c>
      <c r="D171" s="174" t="s">
        <v>135</v>
      </c>
      <c r="E171" s="140">
        <v>1</v>
      </c>
      <c r="F171" s="213"/>
      <c r="G171" s="213"/>
      <c r="H171" s="213"/>
      <c r="I171" s="213"/>
      <c r="J171" s="213"/>
      <c r="K171" s="213"/>
      <c r="L171" s="213"/>
      <c r="M171" s="213"/>
      <c r="N171" s="213"/>
      <c r="O171" s="213"/>
      <c r="P171" s="213"/>
    </row>
    <row r="172" spans="1:16" x14ac:dyDescent="0.25">
      <c r="A172" s="174">
        <v>153</v>
      </c>
      <c r="B172" s="213"/>
      <c r="C172" s="142" t="s">
        <v>147</v>
      </c>
      <c r="D172" s="174" t="s">
        <v>79</v>
      </c>
      <c r="E172" s="140">
        <f>+E169</f>
        <v>683.69999999999993</v>
      </c>
      <c r="F172" s="213"/>
      <c r="G172" s="213"/>
      <c r="H172" s="213"/>
      <c r="I172" s="213"/>
      <c r="J172" s="213"/>
      <c r="K172" s="213"/>
      <c r="L172" s="213"/>
      <c r="M172" s="213"/>
      <c r="N172" s="213"/>
      <c r="O172" s="213"/>
      <c r="P172" s="213"/>
    </row>
    <row r="173" spans="1:16" x14ac:dyDescent="0.25">
      <c r="A173" s="174">
        <v>154</v>
      </c>
      <c r="B173" s="213"/>
      <c r="C173" s="141" t="s">
        <v>148</v>
      </c>
      <c r="D173" s="174" t="s">
        <v>77</v>
      </c>
      <c r="E173" s="140">
        <f>+E172*0.005*1.1</f>
        <v>3.7603500000000003</v>
      </c>
      <c r="F173" s="213"/>
      <c r="G173" s="213"/>
      <c r="H173" s="213"/>
      <c r="I173" s="213"/>
      <c r="J173" s="213"/>
      <c r="K173" s="213"/>
      <c r="L173" s="213"/>
      <c r="M173" s="213"/>
      <c r="N173" s="213"/>
      <c r="O173" s="213"/>
      <c r="P173" s="213"/>
    </row>
    <row r="174" spans="1:16" x14ac:dyDescent="0.25">
      <c r="A174" s="174">
        <v>155</v>
      </c>
      <c r="B174" s="213"/>
      <c r="C174" s="141" t="s">
        <v>149</v>
      </c>
      <c r="D174" s="174" t="s">
        <v>79</v>
      </c>
      <c r="E174" s="140">
        <f>+E172*1.1</f>
        <v>752.06999999999994</v>
      </c>
      <c r="F174" s="213"/>
      <c r="G174" s="213"/>
      <c r="H174" s="213"/>
      <c r="I174" s="213"/>
      <c r="J174" s="213"/>
      <c r="K174" s="213"/>
      <c r="L174" s="213"/>
      <c r="M174" s="213"/>
      <c r="N174" s="213"/>
      <c r="O174" s="213"/>
      <c r="P174" s="213"/>
    </row>
    <row r="175" spans="1:16" ht="55.5" customHeight="1" x14ac:dyDescent="0.25">
      <c r="A175" s="174">
        <v>156</v>
      </c>
      <c r="B175" s="213"/>
      <c r="C175" s="142" t="s">
        <v>501</v>
      </c>
      <c r="D175" s="179" t="s">
        <v>79</v>
      </c>
      <c r="E175" s="140">
        <f>+E176+E177+E178+E179</f>
        <v>683.69999999999993</v>
      </c>
      <c r="F175" s="213"/>
      <c r="G175" s="213"/>
      <c r="H175" s="213"/>
      <c r="I175" s="213"/>
      <c r="J175" s="213"/>
      <c r="K175" s="213"/>
      <c r="L175" s="213"/>
      <c r="M175" s="213"/>
      <c r="N175" s="213"/>
      <c r="O175" s="213"/>
      <c r="P175" s="213"/>
    </row>
    <row r="176" spans="1:16" x14ac:dyDescent="0.25">
      <c r="A176" s="174">
        <v>157</v>
      </c>
      <c r="B176" s="213"/>
      <c r="C176" s="141" t="s">
        <v>502</v>
      </c>
      <c r="D176" s="179" t="s">
        <v>79</v>
      </c>
      <c r="E176" s="140">
        <v>339.8</v>
      </c>
      <c r="F176" s="213"/>
      <c r="G176" s="213"/>
      <c r="H176" s="213"/>
      <c r="I176" s="213"/>
      <c r="J176" s="213"/>
      <c r="K176" s="213"/>
      <c r="L176" s="213"/>
      <c r="M176" s="213"/>
      <c r="N176" s="213"/>
      <c r="O176" s="213"/>
      <c r="P176" s="213"/>
    </row>
    <row r="177" spans="1:16" x14ac:dyDescent="0.25">
      <c r="A177" s="174">
        <v>158</v>
      </c>
      <c r="B177" s="213"/>
      <c r="C177" s="141" t="s">
        <v>503</v>
      </c>
      <c r="D177" s="179" t="s">
        <v>79</v>
      </c>
      <c r="E177" s="140">
        <v>169.2</v>
      </c>
      <c r="F177" s="213"/>
      <c r="G177" s="213"/>
      <c r="H177" s="213"/>
      <c r="I177" s="213"/>
      <c r="J177" s="213"/>
      <c r="K177" s="213"/>
      <c r="L177" s="213"/>
      <c r="M177" s="213"/>
      <c r="N177" s="213"/>
      <c r="O177" s="213"/>
      <c r="P177" s="213"/>
    </row>
    <row r="178" spans="1:16" x14ac:dyDescent="0.25">
      <c r="A178" s="174">
        <v>159</v>
      </c>
      <c r="B178" s="213"/>
      <c r="C178" s="141" t="s">
        <v>504</v>
      </c>
      <c r="D178" s="179" t="s">
        <v>79</v>
      </c>
      <c r="E178" s="140">
        <v>124.9</v>
      </c>
      <c r="F178" s="213"/>
      <c r="G178" s="213"/>
      <c r="H178" s="213"/>
      <c r="I178" s="213"/>
      <c r="J178" s="213"/>
      <c r="K178" s="213"/>
      <c r="L178" s="213"/>
      <c r="M178" s="213"/>
      <c r="N178" s="213"/>
      <c r="O178" s="213"/>
      <c r="P178" s="213"/>
    </row>
    <row r="179" spans="1:16" x14ac:dyDescent="0.25">
      <c r="A179" s="174">
        <v>160</v>
      </c>
      <c r="B179" s="213"/>
      <c r="C179" s="141" t="s">
        <v>505</v>
      </c>
      <c r="D179" s="179" t="s">
        <v>79</v>
      </c>
      <c r="E179" s="140">
        <v>49.8</v>
      </c>
      <c r="F179" s="213"/>
      <c r="G179" s="213"/>
      <c r="H179" s="213"/>
      <c r="I179" s="213"/>
      <c r="J179" s="213"/>
      <c r="K179" s="213"/>
      <c r="L179" s="213"/>
      <c r="M179" s="213"/>
      <c r="N179" s="213"/>
      <c r="O179" s="213"/>
      <c r="P179" s="213"/>
    </row>
    <row r="180" spans="1:16" x14ac:dyDescent="0.25">
      <c r="A180" s="174">
        <v>161</v>
      </c>
      <c r="B180" s="213"/>
      <c r="C180" s="141" t="s">
        <v>107</v>
      </c>
      <c r="D180" s="174" t="s">
        <v>135</v>
      </c>
      <c r="E180" s="140">
        <v>1</v>
      </c>
      <c r="F180" s="213"/>
      <c r="G180" s="213"/>
      <c r="H180" s="213"/>
      <c r="I180" s="213"/>
      <c r="J180" s="213"/>
      <c r="K180" s="213"/>
      <c r="L180" s="213"/>
      <c r="M180" s="213"/>
      <c r="N180" s="213"/>
      <c r="O180" s="213"/>
      <c r="P180" s="213"/>
    </row>
    <row r="181" spans="1:16" ht="56.25" customHeight="1" x14ac:dyDescent="0.25">
      <c r="A181" s="174">
        <v>162</v>
      </c>
      <c r="B181" s="213"/>
      <c r="C181" s="142" t="s">
        <v>506</v>
      </c>
      <c r="D181" s="179" t="s">
        <v>143</v>
      </c>
      <c r="E181" s="140">
        <f>85.2+133.3</f>
        <v>218.5</v>
      </c>
      <c r="F181" s="213"/>
      <c r="G181" s="213"/>
      <c r="H181" s="213"/>
      <c r="I181" s="213"/>
      <c r="J181" s="213"/>
      <c r="K181" s="213"/>
      <c r="L181" s="213"/>
      <c r="M181" s="213"/>
      <c r="N181" s="213"/>
      <c r="O181" s="213"/>
      <c r="P181" s="213"/>
    </row>
    <row r="182" spans="1:16" x14ac:dyDescent="0.25">
      <c r="A182" s="174">
        <v>163</v>
      </c>
      <c r="B182" s="213"/>
      <c r="C182" s="141" t="s">
        <v>507</v>
      </c>
      <c r="D182" s="179" t="s">
        <v>143</v>
      </c>
      <c r="E182" s="140">
        <v>85.2</v>
      </c>
      <c r="F182" s="213"/>
      <c r="G182" s="213"/>
      <c r="H182" s="213"/>
      <c r="I182" s="213"/>
      <c r="J182" s="213"/>
      <c r="K182" s="213"/>
      <c r="L182" s="213"/>
      <c r="M182" s="213"/>
      <c r="N182" s="213"/>
      <c r="O182" s="213"/>
      <c r="P182" s="213"/>
    </row>
    <row r="183" spans="1:16" x14ac:dyDescent="0.25">
      <c r="A183" s="174">
        <v>164</v>
      </c>
      <c r="B183" s="213"/>
      <c r="C183" s="141" t="s">
        <v>508</v>
      </c>
      <c r="D183" s="179" t="s">
        <v>143</v>
      </c>
      <c r="E183" s="140">
        <v>133.30000000000001</v>
      </c>
      <c r="F183" s="213"/>
      <c r="G183" s="213"/>
      <c r="H183" s="213"/>
      <c r="I183" s="213"/>
      <c r="J183" s="213"/>
      <c r="K183" s="213"/>
      <c r="L183" s="213"/>
      <c r="M183" s="213"/>
      <c r="N183" s="213"/>
      <c r="O183" s="213"/>
      <c r="P183" s="213"/>
    </row>
    <row r="184" spans="1:16" x14ac:dyDescent="0.25">
      <c r="A184" s="174">
        <v>165</v>
      </c>
      <c r="B184" s="213"/>
      <c r="C184" s="141" t="s">
        <v>107</v>
      </c>
      <c r="D184" s="174" t="s">
        <v>135</v>
      </c>
      <c r="E184" s="140">
        <v>1</v>
      </c>
      <c r="F184" s="213"/>
      <c r="G184" s="213"/>
      <c r="H184" s="213"/>
      <c r="I184" s="213"/>
      <c r="J184" s="213"/>
      <c r="K184" s="213"/>
      <c r="L184" s="213"/>
      <c r="M184" s="213"/>
      <c r="N184" s="213"/>
      <c r="O184" s="213"/>
      <c r="P184" s="213"/>
    </row>
    <row r="185" spans="1:16" x14ac:dyDescent="0.25">
      <c r="A185" s="174">
        <v>166</v>
      </c>
      <c r="B185" s="213"/>
      <c r="C185" s="180" t="s">
        <v>262</v>
      </c>
      <c r="D185" s="179" t="s">
        <v>79</v>
      </c>
      <c r="E185" s="140">
        <f>E175*1.4</f>
        <v>957.17999999999984</v>
      </c>
      <c r="F185" s="213"/>
      <c r="G185" s="213"/>
      <c r="H185" s="213"/>
      <c r="I185" s="213"/>
      <c r="J185" s="213"/>
      <c r="K185" s="213"/>
      <c r="L185" s="213"/>
      <c r="M185" s="213"/>
      <c r="N185" s="213"/>
      <c r="O185" s="213"/>
      <c r="P185" s="213"/>
    </row>
    <row r="186" spans="1:16" x14ac:dyDescent="0.25">
      <c r="A186" s="174">
        <v>167</v>
      </c>
      <c r="B186" s="213"/>
      <c r="C186" s="181" t="s">
        <v>175</v>
      </c>
      <c r="D186" s="179" t="s">
        <v>127</v>
      </c>
      <c r="E186" s="140">
        <f>+E185*0.2</f>
        <v>191.43599999999998</v>
      </c>
      <c r="F186" s="213"/>
      <c r="G186" s="213"/>
      <c r="H186" s="213"/>
      <c r="I186" s="213"/>
      <c r="J186" s="213"/>
      <c r="K186" s="213"/>
      <c r="L186" s="213"/>
      <c r="M186" s="213"/>
      <c r="N186" s="213"/>
      <c r="O186" s="213"/>
      <c r="P186" s="213"/>
    </row>
    <row r="187" spans="1:16" x14ac:dyDescent="0.25">
      <c r="A187" s="174">
        <v>168</v>
      </c>
      <c r="B187" s="213"/>
      <c r="C187" s="216" t="s">
        <v>509</v>
      </c>
      <c r="D187" s="174" t="s">
        <v>79</v>
      </c>
      <c r="E187" s="140">
        <f>E175*1.4</f>
        <v>957.17999999999984</v>
      </c>
      <c r="F187" s="213"/>
      <c r="G187" s="213"/>
      <c r="H187" s="213"/>
      <c r="I187" s="213"/>
      <c r="J187" s="213"/>
      <c r="K187" s="213"/>
      <c r="L187" s="213"/>
      <c r="M187" s="213"/>
      <c r="N187" s="213"/>
      <c r="O187" s="213"/>
      <c r="P187" s="213"/>
    </row>
    <row r="188" spans="1:16" x14ac:dyDescent="0.25">
      <c r="A188" s="174">
        <v>169</v>
      </c>
      <c r="B188" s="213"/>
      <c r="C188" s="181" t="s">
        <v>263</v>
      </c>
      <c r="D188" s="179" t="s">
        <v>127</v>
      </c>
      <c r="E188" s="140">
        <f>+E187*0.2</f>
        <v>191.43599999999998</v>
      </c>
      <c r="F188" s="213"/>
      <c r="G188" s="213"/>
      <c r="H188" s="213"/>
      <c r="I188" s="213"/>
      <c r="J188" s="213"/>
      <c r="K188" s="213"/>
      <c r="L188" s="213"/>
      <c r="M188" s="213"/>
      <c r="N188" s="213"/>
      <c r="O188" s="213"/>
      <c r="P188" s="213"/>
    </row>
    <row r="189" spans="1:16" x14ac:dyDescent="0.25">
      <c r="A189" s="174">
        <v>170</v>
      </c>
      <c r="B189" s="213"/>
      <c r="C189" s="142" t="s">
        <v>152</v>
      </c>
      <c r="D189" s="179" t="s">
        <v>143</v>
      </c>
      <c r="E189" s="140">
        <v>69.2</v>
      </c>
      <c r="F189" s="213"/>
      <c r="G189" s="213"/>
      <c r="H189" s="213"/>
      <c r="I189" s="213"/>
      <c r="J189" s="213"/>
      <c r="K189" s="213"/>
      <c r="L189" s="213"/>
      <c r="M189" s="213"/>
      <c r="N189" s="213"/>
      <c r="O189" s="213"/>
      <c r="P189" s="213"/>
    </row>
    <row r="190" spans="1:16" ht="17.25" customHeight="1" x14ac:dyDescent="0.25">
      <c r="A190" s="174">
        <v>171</v>
      </c>
      <c r="B190" s="213"/>
      <c r="C190" s="141" t="s">
        <v>531</v>
      </c>
      <c r="D190" s="179" t="s">
        <v>143</v>
      </c>
      <c r="E190" s="140">
        <f>+E189*1.1</f>
        <v>76.12</v>
      </c>
      <c r="F190" s="213"/>
      <c r="G190" s="213"/>
      <c r="H190" s="213"/>
      <c r="I190" s="213"/>
      <c r="J190" s="213"/>
      <c r="K190" s="213"/>
      <c r="L190" s="213"/>
      <c r="M190" s="213"/>
      <c r="N190" s="213"/>
      <c r="O190" s="213"/>
      <c r="P190" s="213"/>
    </row>
    <row r="191" spans="1:16" x14ac:dyDescent="0.25">
      <c r="A191" s="174">
        <v>172</v>
      </c>
      <c r="B191" s="213"/>
      <c r="C191" s="141" t="s">
        <v>107</v>
      </c>
      <c r="D191" s="174" t="s">
        <v>135</v>
      </c>
      <c r="E191" s="140">
        <v>1</v>
      </c>
      <c r="F191" s="213"/>
      <c r="G191" s="213"/>
      <c r="H191" s="213"/>
      <c r="I191" s="213"/>
      <c r="J191" s="213"/>
      <c r="K191" s="213"/>
      <c r="L191" s="213"/>
      <c r="M191" s="213"/>
      <c r="N191" s="213"/>
      <c r="O191" s="213"/>
      <c r="P191" s="213"/>
    </row>
    <row r="192" spans="1:16" ht="41.25" customHeight="1" x14ac:dyDescent="0.25">
      <c r="A192" s="174">
        <v>173</v>
      </c>
      <c r="B192" s="213"/>
      <c r="C192" s="180" t="s">
        <v>510</v>
      </c>
      <c r="D192" s="179" t="s">
        <v>143</v>
      </c>
      <c r="E192" s="140">
        <v>142</v>
      </c>
      <c r="F192" s="213"/>
      <c r="G192" s="213"/>
      <c r="H192" s="213"/>
      <c r="I192" s="213"/>
      <c r="J192" s="213"/>
      <c r="K192" s="213"/>
      <c r="L192" s="213"/>
      <c r="M192" s="213"/>
      <c r="N192" s="213"/>
      <c r="O192" s="213"/>
      <c r="P192" s="213"/>
    </row>
    <row r="193" spans="1:16" x14ac:dyDescent="0.25">
      <c r="A193" s="174">
        <v>174</v>
      </c>
      <c r="B193" s="213"/>
      <c r="C193" s="181" t="s">
        <v>153</v>
      </c>
      <c r="D193" s="179" t="s">
        <v>143</v>
      </c>
      <c r="E193" s="140">
        <v>142</v>
      </c>
      <c r="F193" s="213"/>
      <c r="G193" s="213"/>
      <c r="H193" s="213"/>
      <c r="I193" s="213"/>
      <c r="J193" s="213"/>
      <c r="K193" s="213"/>
      <c r="L193" s="213"/>
      <c r="M193" s="213"/>
      <c r="N193" s="213"/>
      <c r="O193" s="213"/>
      <c r="P193" s="213"/>
    </row>
    <row r="194" spans="1:16" x14ac:dyDescent="0.25">
      <c r="A194" s="174">
        <v>175</v>
      </c>
      <c r="B194" s="213"/>
      <c r="C194" s="141" t="s">
        <v>107</v>
      </c>
      <c r="D194" s="179" t="s">
        <v>85</v>
      </c>
      <c r="E194" s="140">
        <v>1</v>
      </c>
      <c r="F194" s="213"/>
      <c r="G194" s="213"/>
      <c r="H194" s="213"/>
      <c r="I194" s="213"/>
      <c r="J194" s="213"/>
      <c r="K194" s="213"/>
      <c r="L194" s="213"/>
      <c r="M194" s="213"/>
      <c r="N194" s="213"/>
      <c r="O194" s="213"/>
      <c r="P194" s="213"/>
    </row>
    <row r="195" spans="1:16" x14ac:dyDescent="0.25">
      <c r="A195" s="174">
        <v>176</v>
      </c>
      <c r="B195" s="213"/>
      <c r="C195" s="180" t="s">
        <v>154</v>
      </c>
      <c r="D195" s="179" t="s">
        <v>143</v>
      </c>
      <c r="E195" s="140">
        <v>146.9</v>
      </c>
      <c r="F195" s="213"/>
      <c r="G195" s="213"/>
      <c r="H195" s="213"/>
      <c r="I195" s="213"/>
      <c r="J195" s="213"/>
      <c r="K195" s="213"/>
      <c r="L195" s="213"/>
      <c r="M195" s="213"/>
      <c r="N195" s="213"/>
      <c r="O195" s="213"/>
      <c r="P195" s="213"/>
    </row>
    <row r="196" spans="1:16" x14ac:dyDescent="0.25">
      <c r="A196" s="174">
        <v>177</v>
      </c>
      <c r="B196" s="213"/>
      <c r="C196" s="181" t="s">
        <v>155</v>
      </c>
      <c r="D196" s="179" t="s">
        <v>143</v>
      </c>
      <c r="E196" s="140">
        <v>146.9</v>
      </c>
      <c r="F196" s="213"/>
      <c r="G196" s="213"/>
      <c r="H196" s="213"/>
      <c r="I196" s="213"/>
      <c r="J196" s="213"/>
      <c r="K196" s="213"/>
      <c r="L196" s="213"/>
      <c r="M196" s="213"/>
      <c r="N196" s="213"/>
      <c r="O196" s="213"/>
      <c r="P196" s="213"/>
    </row>
    <row r="197" spans="1:16" x14ac:dyDescent="0.25">
      <c r="A197" s="174">
        <v>178</v>
      </c>
      <c r="B197" s="213"/>
      <c r="C197" s="181" t="s">
        <v>156</v>
      </c>
      <c r="D197" s="179" t="s">
        <v>78</v>
      </c>
      <c r="E197" s="140">
        <v>15</v>
      </c>
      <c r="F197" s="213"/>
      <c r="G197" s="213"/>
      <c r="H197" s="213"/>
      <c r="I197" s="213"/>
      <c r="J197" s="213"/>
      <c r="K197" s="213"/>
      <c r="L197" s="213"/>
      <c r="M197" s="213"/>
      <c r="N197" s="213"/>
      <c r="O197" s="213"/>
      <c r="P197" s="213"/>
    </row>
    <row r="198" spans="1:16" x14ac:dyDescent="0.25">
      <c r="A198" s="174">
        <v>179</v>
      </c>
      <c r="B198" s="213"/>
      <c r="C198" s="141" t="s">
        <v>107</v>
      </c>
      <c r="D198" s="174" t="s">
        <v>135</v>
      </c>
      <c r="E198" s="140">
        <v>1</v>
      </c>
      <c r="F198" s="213"/>
      <c r="G198" s="213"/>
      <c r="H198" s="213"/>
      <c r="I198" s="213"/>
      <c r="J198" s="213"/>
      <c r="K198" s="213"/>
      <c r="L198" s="213"/>
      <c r="M198" s="213"/>
      <c r="N198" s="213"/>
      <c r="O198" s="213"/>
      <c r="P198" s="213"/>
    </row>
    <row r="199" spans="1:16" ht="26.25" x14ac:dyDescent="0.25">
      <c r="A199" s="174">
        <v>180</v>
      </c>
      <c r="B199" s="213"/>
      <c r="C199" s="141" t="s">
        <v>511</v>
      </c>
      <c r="D199" s="174" t="s">
        <v>143</v>
      </c>
      <c r="E199" s="140">
        <v>470</v>
      </c>
      <c r="F199" s="213"/>
      <c r="G199" s="213"/>
      <c r="H199" s="213"/>
      <c r="I199" s="213"/>
      <c r="J199" s="213"/>
      <c r="K199" s="213"/>
      <c r="L199" s="213"/>
      <c r="M199" s="213"/>
      <c r="N199" s="213"/>
      <c r="O199" s="213"/>
      <c r="P199" s="213"/>
    </row>
    <row r="200" spans="1:16" ht="39" x14ac:dyDescent="0.25">
      <c r="A200" s="174">
        <v>181</v>
      </c>
      <c r="B200" s="213"/>
      <c r="C200" s="142" t="s">
        <v>512</v>
      </c>
      <c r="D200" s="179" t="s">
        <v>143</v>
      </c>
      <c r="E200" s="140">
        <v>143.5</v>
      </c>
      <c r="F200" s="213"/>
      <c r="G200" s="213"/>
      <c r="H200" s="213"/>
      <c r="I200" s="213"/>
      <c r="J200" s="213"/>
      <c r="K200" s="213"/>
      <c r="L200" s="213"/>
      <c r="M200" s="213"/>
      <c r="N200" s="213"/>
      <c r="O200" s="213"/>
      <c r="P200" s="213"/>
    </row>
    <row r="201" spans="1:16" x14ac:dyDescent="0.25">
      <c r="A201" s="174">
        <v>182</v>
      </c>
      <c r="B201" s="213"/>
      <c r="C201" s="141" t="s">
        <v>157</v>
      </c>
      <c r="D201" s="174" t="s">
        <v>79</v>
      </c>
      <c r="E201" s="140">
        <f>+E200*0.55</f>
        <v>78.925000000000011</v>
      </c>
      <c r="F201" s="213"/>
      <c r="G201" s="213"/>
      <c r="H201" s="213"/>
      <c r="I201" s="213"/>
      <c r="J201" s="213"/>
      <c r="K201" s="213"/>
      <c r="L201" s="213"/>
      <c r="M201" s="213"/>
      <c r="N201" s="213"/>
      <c r="O201" s="213"/>
      <c r="P201" s="213"/>
    </row>
    <row r="202" spans="1:16" x14ac:dyDescent="0.25">
      <c r="A202" s="174">
        <v>183</v>
      </c>
      <c r="B202" s="213"/>
      <c r="C202" s="141" t="s">
        <v>107</v>
      </c>
      <c r="D202" s="174" t="s">
        <v>135</v>
      </c>
      <c r="E202" s="140">
        <v>1</v>
      </c>
      <c r="F202" s="213"/>
      <c r="G202" s="213"/>
      <c r="H202" s="213"/>
      <c r="I202" s="213"/>
      <c r="J202" s="213"/>
      <c r="K202" s="213"/>
      <c r="L202" s="213"/>
      <c r="M202" s="213"/>
      <c r="N202" s="213"/>
      <c r="O202" s="213"/>
      <c r="P202" s="213"/>
    </row>
    <row r="203" spans="1:16" x14ac:dyDescent="0.25">
      <c r="A203" s="174">
        <v>184</v>
      </c>
      <c r="B203" s="213"/>
      <c r="C203" s="180" t="s">
        <v>158</v>
      </c>
      <c r="D203" s="179" t="s">
        <v>143</v>
      </c>
      <c r="E203" s="140">
        <v>216.1</v>
      </c>
      <c r="F203" s="213"/>
      <c r="G203" s="213"/>
      <c r="H203" s="213"/>
      <c r="I203" s="213"/>
      <c r="J203" s="213"/>
      <c r="K203" s="213"/>
      <c r="L203" s="213"/>
      <c r="M203" s="213"/>
      <c r="N203" s="213"/>
      <c r="O203" s="213"/>
      <c r="P203" s="213"/>
    </row>
    <row r="204" spans="1:16" x14ac:dyDescent="0.25">
      <c r="A204" s="174">
        <v>185</v>
      </c>
      <c r="B204" s="213"/>
      <c r="C204" s="181" t="s">
        <v>159</v>
      </c>
      <c r="D204" s="179" t="s">
        <v>143</v>
      </c>
      <c r="E204" s="140">
        <f>+E203*1.1</f>
        <v>237.71</v>
      </c>
      <c r="F204" s="213"/>
      <c r="G204" s="213"/>
      <c r="H204" s="213"/>
      <c r="I204" s="213"/>
      <c r="J204" s="213"/>
      <c r="K204" s="213"/>
      <c r="L204" s="213"/>
      <c r="M204" s="213"/>
      <c r="N204" s="213"/>
      <c r="O204" s="213"/>
      <c r="P204" s="213"/>
    </row>
    <row r="205" spans="1:16" ht="39" x14ac:dyDescent="0.25">
      <c r="A205" s="174">
        <v>186</v>
      </c>
      <c r="B205" s="213"/>
      <c r="C205" s="180" t="s">
        <v>264</v>
      </c>
      <c r="D205" s="179" t="s">
        <v>79</v>
      </c>
      <c r="E205" s="140">
        <v>17.5</v>
      </c>
      <c r="F205" s="213"/>
      <c r="G205" s="213"/>
      <c r="H205" s="213"/>
      <c r="I205" s="213"/>
      <c r="J205" s="213"/>
      <c r="K205" s="213"/>
      <c r="L205" s="213"/>
      <c r="M205" s="213"/>
      <c r="N205" s="213"/>
      <c r="O205" s="213"/>
      <c r="P205" s="213"/>
    </row>
    <row r="206" spans="1:16" ht="26.25" x14ac:dyDescent="0.25">
      <c r="A206" s="174">
        <v>187</v>
      </c>
      <c r="B206" s="213"/>
      <c r="C206" s="181" t="s">
        <v>265</v>
      </c>
      <c r="D206" s="179" t="s">
        <v>79</v>
      </c>
      <c r="E206" s="140">
        <f>+E205</f>
        <v>17.5</v>
      </c>
      <c r="F206" s="213"/>
      <c r="G206" s="213"/>
      <c r="H206" s="213"/>
      <c r="I206" s="213"/>
      <c r="J206" s="213"/>
      <c r="K206" s="213"/>
      <c r="L206" s="213"/>
      <c r="M206" s="213"/>
      <c r="N206" s="213"/>
      <c r="O206" s="213"/>
      <c r="P206" s="213"/>
    </row>
    <row r="207" spans="1:16" x14ac:dyDescent="0.25">
      <c r="A207" s="174">
        <v>188</v>
      </c>
      <c r="B207" s="213"/>
      <c r="C207" s="181" t="s">
        <v>266</v>
      </c>
      <c r="D207" s="179" t="s">
        <v>79</v>
      </c>
      <c r="E207" s="140">
        <v>10.6</v>
      </c>
      <c r="F207" s="213"/>
      <c r="G207" s="213"/>
      <c r="H207" s="213"/>
      <c r="I207" s="213"/>
      <c r="J207" s="213"/>
      <c r="K207" s="213"/>
      <c r="L207" s="213"/>
      <c r="M207" s="213"/>
      <c r="N207" s="213"/>
      <c r="O207" s="213"/>
      <c r="P207" s="213"/>
    </row>
    <row r="208" spans="1:16" ht="42.75" customHeight="1" x14ac:dyDescent="0.25">
      <c r="A208" s="174">
        <v>189</v>
      </c>
      <c r="B208" s="213"/>
      <c r="C208" s="180" t="s">
        <v>513</v>
      </c>
      <c r="D208" s="179" t="s">
        <v>78</v>
      </c>
      <c r="E208" s="140">
        <v>9</v>
      </c>
      <c r="F208" s="213"/>
      <c r="G208" s="213"/>
      <c r="H208" s="213"/>
      <c r="I208" s="213"/>
      <c r="J208" s="213"/>
      <c r="K208" s="213"/>
      <c r="L208" s="213"/>
      <c r="M208" s="213"/>
      <c r="N208" s="213"/>
      <c r="O208" s="213"/>
      <c r="P208" s="213"/>
    </row>
    <row r="209" spans="1:16" x14ac:dyDescent="0.25">
      <c r="A209" s="174">
        <v>190</v>
      </c>
      <c r="B209" s="213"/>
      <c r="C209" s="181" t="s">
        <v>160</v>
      </c>
      <c r="D209" s="179" t="s">
        <v>78</v>
      </c>
      <c r="E209" s="140">
        <v>7</v>
      </c>
      <c r="F209" s="213"/>
      <c r="G209" s="213"/>
      <c r="H209" s="213"/>
      <c r="I209" s="213"/>
      <c r="J209" s="213"/>
      <c r="K209" s="213"/>
      <c r="L209" s="213"/>
      <c r="M209" s="213"/>
      <c r="N209" s="213"/>
      <c r="O209" s="213"/>
      <c r="P209" s="213"/>
    </row>
    <row r="210" spans="1:16" x14ac:dyDescent="0.25">
      <c r="A210" s="174">
        <v>191</v>
      </c>
      <c r="B210" s="213"/>
      <c r="C210" s="181" t="s">
        <v>161</v>
      </c>
      <c r="D210" s="179" t="s">
        <v>78</v>
      </c>
      <c r="E210" s="140">
        <v>1</v>
      </c>
      <c r="F210" s="213"/>
      <c r="G210" s="213"/>
      <c r="H210" s="213"/>
      <c r="I210" s="213"/>
      <c r="J210" s="213"/>
      <c r="K210" s="213"/>
      <c r="L210" s="213"/>
      <c r="M210" s="213"/>
      <c r="N210" s="213"/>
      <c r="O210" s="213"/>
      <c r="P210" s="213"/>
    </row>
    <row r="211" spans="1:16" x14ac:dyDescent="0.25">
      <c r="A211" s="174">
        <v>192</v>
      </c>
      <c r="B211" s="213"/>
      <c r="C211" s="181" t="s">
        <v>162</v>
      </c>
      <c r="D211" s="179" t="s">
        <v>78</v>
      </c>
      <c r="E211" s="140">
        <v>1</v>
      </c>
      <c r="F211" s="213"/>
      <c r="G211" s="213"/>
      <c r="H211" s="213"/>
      <c r="I211" s="213"/>
      <c r="J211" s="213"/>
      <c r="K211" s="213"/>
      <c r="L211" s="213"/>
      <c r="M211" s="213"/>
      <c r="N211" s="213"/>
      <c r="O211" s="213"/>
      <c r="P211" s="213"/>
    </row>
    <row r="212" spans="1:16" ht="42.75" customHeight="1" x14ac:dyDescent="0.25">
      <c r="A212" s="174">
        <v>193</v>
      </c>
      <c r="B212" s="213"/>
      <c r="C212" s="180" t="s">
        <v>514</v>
      </c>
      <c r="D212" s="179" t="s">
        <v>78</v>
      </c>
      <c r="E212" s="140">
        <v>2</v>
      </c>
      <c r="F212" s="213"/>
      <c r="G212" s="213"/>
      <c r="H212" s="213"/>
      <c r="I212" s="213"/>
      <c r="J212" s="213"/>
      <c r="K212" s="213"/>
      <c r="L212" s="213"/>
      <c r="M212" s="213"/>
      <c r="N212" s="213"/>
      <c r="O212" s="213"/>
      <c r="P212" s="213"/>
    </row>
    <row r="213" spans="1:16" x14ac:dyDescent="0.25">
      <c r="A213" s="174">
        <v>194</v>
      </c>
      <c r="B213" s="213"/>
      <c r="C213" s="181" t="s">
        <v>163</v>
      </c>
      <c r="D213" s="179" t="s">
        <v>78</v>
      </c>
      <c r="E213" s="140">
        <v>1</v>
      </c>
      <c r="F213" s="213"/>
      <c r="G213" s="213"/>
      <c r="H213" s="213"/>
      <c r="I213" s="213"/>
      <c r="J213" s="213"/>
      <c r="K213" s="213"/>
      <c r="L213" s="213"/>
      <c r="M213" s="213"/>
      <c r="N213" s="213"/>
      <c r="O213" s="213"/>
      <c r="P213" s="213"/>
    </row>
    <row r="214" spans="1:16" ht="14.25" customHeight="1" x14ac:dyDescent="0.25">
      <c r="A214" s="174">
        <v>195</v>
      </c>
      <c r="B214" s="213"/>
      <c r="C214" s="181" t="s">
        <v>164</v>
      </c>
      <c r="D214" s="179" t="s">
        <v>78</v>
      </c>
      <c r="E214" s="140">
        <v>1</v>
      </c>
      <c r="F214" s="213"/>
      <c r="G214" s="213"/>
      <c r="H214" s="213"/>
      <c r="I214" s="213"/>
      <c r="J214" s="213"/>
      <c r="K214" s="213"/>
      <c r="L214" s="213"/>
      <c r="M214" s="213"/>
      <c r="N214" s="213"/>
      <c r="O214" s="213"/>
      <c r="P214" s="213"/>
    </row>
    <row r="215" spans="1:16" ht="57" customHeight="1" x14ac:dyDescent="0.25">
      <c r="A215" s="174">
        <v>196</v>
      </c>
      <c r="B215" s="213"/>
      <c r="C215" s="180" t="s">
        <v>515</v>
      </c>
      <c r="D215" s="179" t="s">
        <v>143</v>
      </c>
      <c r="E215" s="140">
        <v>30.3</v>
      </c>
      <c r="F215" s="213"/>
      <c r="G215" s="213"/>
      <c r="H215" s="213"/>
      <c r="I215" s="213"/>
      <c r="J215" s="213"/>
      <c r="K215" s="213"/>
      <c r="L215" s="213"/>
      <c r="M215" s="213"/>
      <c r="N215" s="213"/>
      <c r="O215" s="213"/>
      <c r="P215" s="213"/>
    </row>
    <row r="216" spans="1:16" ht="26.25" x14ac:dyDescent="0.25">
      <c r="A216" s="174">
        <v>197</v>
      </c>
      <c r="B216" s="213"/>
      <c r="C216" s="181" t="s">
        <v>165</v>
      </c>
      <c r="D216" s="179" t="s">
        <v>143</v>
      </c>
      <c r="E216" s="140">
        <v>30.3</v>
      </c>
      <c r="F216" s="213"/>
      <c r="G216" s="213"/>
      <c r="H216" s="213"/>
      <c r="I216" s="213"/>
      <c r="J216" s="213"/>
      <c r="K216" s="213"/>
      <c r="L216" s="213"/>
      <c r="M216" s="213"/>
      <c r="N216" s="213"/>
      <c r="O216" s="213"/>
      <c r="P216" s="213"/>
    </row>
    <row r="217" spans="1:16" ht="26.25" x14ac:dyDescent="0.25">
      <c r="A217" s="174">
        <v>198</v>
      </c>
      <c r="B217" s="213"/>
      <c r="C217" s="129" t="s">
        <v>166</v>
      </c>
      <c r="D217" s="182" t="s">
        <v>78</v>
      </c>
      <c r="E217" s="193">
        <v>95</v>
      </c>
      <c r="F217" s="213"/>
      <c r="G217" s="213"/>
      <c r="H217" s="213"/>
      <c r="I217" s="213"/>
      <c r="J217" s="213"/>
      <c r="K217" s="213"/>
      <c r="L217" s="213"/>
      <c r="M217" s="213"/>
      <c r="N217" s="213"/>
      <c r="O217" s="213"/>
      <c r="P217" s="213"/>
    </row>
    <row r="218" spans="1:16" x14ac:dyDescent="0.25">
      <c r="A218" s="174">
        <v>199</v>
      </c>
      <c r="B218" s="213"/>
      <c r="C218" s="180" t="s">
        <v>167</v>
      </c>
      <c r="D218" s="179" t="s">
        <v>79</v>
      </c>
      <c r="E218" s="140">
        <f>0.62*2+0.44+0.54+0.59+0.41+0.64+0.64+0.51+0.44+0.15</f>
        <v>5.6000000000000005</v>
      </c>
      <c r="F218" s="213"/>
      <c r="G218" s="213"/>
      <c r="H218" s="213"/>
      <c r="I218" s="213"/>
      <c r="J218" s="213"/>
      <c r="K218" s="213"/>
      <c r="L218" s="213"/>
      <c r="M218" s="213"/>
      <c r="N218" s="213"/>
      <c r="O218" s="213"/>
      <c r="P218" s="213"/>
    </row>
    <row r="219" spans="1:16" x14ac:dyDescent="0.25">
      <c r="A219" s="174">
        <v>200</v>
      </c>
      <c r="B219" s="213"/>
      <c r="C219" s="181" t="s">
        <v>168</v>
      </c>
      <c r="D219" s="179" t="s">
        <v>79</v>
      </c>
      <c r="E219" s="140">
        <f>+E218</f>
        <v>5.6000000000000005</v>
      </c>
      <c r="F219" s="213"/>
      <c r="G219" s="213"/>
      <c r="H219" s="213"/>
      <c r="I219" s="213"/>
      <c r="J219" s="213"/>
      <c r="K219" s="213"/>
      <c r="L219" s="213"/>
      <c r="M219" s="213"/>
      <c r="N219" s="213"/>
      <c r="O219" s="213"/>
      <c r="P219" s="213"/>
    </row>
    <row r="220" spans="1:16" ht="30" customHeight="1" x14ac:dyDescent="0.25">
      <c r="A220" s="174">
        <v>201</v>
      </c>
      <c r="B220" s="213"/>
      <c r="C220" s="180" t="s">
        <v>516</v>
      </c>
      <c r="D220" s="179" t="s">
        <v>78</v>
      </c>
      <c r="E220" s="140">
        <v>3</v>
      </c>
      <c r="F220" s="213"/>
      <c r="G220" s="213"/>
      <c r="H220" s="213"/>
      <c r="I220" s="213"/>
      <c r="J220" s="213"/>
      <c r="K220" s="213"/>
      <c r="L220" s="213"/>
      <c r="M220" s="213"/>
      <c r="N220" s="213"/>
      <c r="O220" s="213"/>
      <c r="P220" s="213"/>
    </row>
    <row r="221" spans="1:16" x14ac:dyDescent="0.25">
      <c r="A221" s="174">
        <v>202</v>
      </c>
      <c r="B221" s="213"/>
      <c r="C221" s="181" t="s">
        <v>169</v>
      </c>
      <c r="D221" s="179" t="s">
        <v>135</v>
      </c>
      <c r="E221" s="140">
        <f>+E220</f>
        <v>3</v>
      </c>
      <c r="F221" s="213"/>
      <c r="G221" s="213"/>
      <c r="H221" s="213"/>
      <c r="I221" s="213"/>
      <c r="J221" s="213"/>
      <c r="K221" s="213"/>
      <c r="L221" s="213"/>
      <c r="M221" s="213"/>
      <c r="N221" s="213"/>
      <c r="O221" s="213"/>
      <c r="P221" s="213"/>
    </row>
    <row r="222" spans="1:16" x14ac:dyDescent="0.25">
      <c r="A222" s="174">
        <v>203</v>
      </c>
      <c r="B222" s="213"/>
      <c r="C222" s="196" t="s">
        <v>170</v>
      </c>
      <c r="D222" s="174" t="s">
        <v>135</v>
      </c>
      <c r="E222" s="140">
        <f>+E220</f>
        <v>3</v>
      </c>
      <c r="F222" s="213"/>
      <c r="G222" s="213"/>
      <c r="H222" s="213"/>
      <c r="I222" s="213"/>
      <c r="J222" s="213"/>
      <c r="K222" s="213"/>
      <c r="L222" s="213"/>
      <c r="M222" s="213"/>
      <c r="N222" s="213"/>
      <c r="O222" s="213"/>
      <c r="P222" s="213"/>
    </row>
    <row r="223" spans="1:16" ht="38.25" customHeight="1" x14ac:dyDescent="0.25">
      <c r="A223" s="174">
        <v>204</v>
      </c>
      <c r="B223" s="213"/>
      <c r="C223" s="129" t="s">
        <v>517</v>
      </c>
      <c r="D223" s="174" t="s">
        <v>78</v>
      </c>
      <c r="E223" s="140">
        <v>3</v>
      </c>
      <c r="F223" s="213"/>
      <c r="G223" s="213"/>
      <c r="H223" s="213"/>
      <c r="I223" s="213"/>
      <c r="J223" s="213"/>
      <c r="K223" s="213"/>
      <c r="L223" s="213"/>
      <c r="M223" s="213"/>
      <c r="N223" s="213"/>
      <c r="O223" s="213"/>
      <c r="P223" s="213"/>
    </row>
    <row r="224" spans="1:16" x14ac:dyDescent="0.25">
      <c r="A224" s="174">
        <v>205</v>
      </c>
      <c r="B224" s="213"/>
      <c r="C224" s="141" t="s">
        <v>267</v>
      </c>
      <c r="D224" s="174" t="s">
        <v>135</v>
      </c>
      <c r="E224" s="140">
        <f>+E223</f>
        <v>3</v>
      </c>
      <c r="F224" s="213"/>
      <c r="G224" s="213"/>
      <c r="H224" s="213"/>
      <c r="I224" s="213"/>
      <c r="J224" s="213"/>
      <c r="K224" s="213"/>
      <c r="L224" s="213"/>
      <c r="M224" s="213"/>
      <c r="N224" s="213"/>
      <c r="O224" s="213"/>
      <c r="P224" s="213"/>
    </row>
    <row r="225" spans="1:16" ht="16.5" customHeight="1" x14ac:dyDescent="0.25">
      <c r="A225" s="174">
        <v>206</v>
      </c>
      <c r="B225" s="213"/>
      <c r="C225" s="180" t="s">
        <v>532</v>
      </c>
      <c r="D225" s="179" t="s">
        <v>79</v>
      </c>
      <c r="E225" s="140">
        <v>29.2</v>
      </c>
      <c r="F225" s="213"/>
      <c r="G225" s="213"/>
      <c r="H225" s="213"/>
      <c r="I225" s="213"/>
      <c r="J225" s="213"/>
      <c r="K225" s="213"/>
      <c r="L225" s="213"/>
      <c r="M225" s="213"/>
      <c r="N225" s="213"/>
      <c r="O225" s="213"/>
      <c r="P225" s="213"/>
    </row>
    <row r="226" spans="1:16" x14ac:dyDescent="0.25">
      <c r="A226" s="174">
        <v>207</v>
      </c>
      <c r="B226" s="213"/>
      <c r="C226" s="141" t="s">
        <v>171</v>
      </c>
      <c r="D226" s="174" t="s">
        <v>77</v>
      </c>
      <c r="E226" s="140">
        <f>+E225*0.018</f>
        <v>0.52559999999999996</v>
      </c>
      <c r="F226" s="213"/>
      <c r="G226" s="213"/>
      <c r="H226" s="213"/>
      <c r="I226" s="213"/>
      <c r="J226" s="213"/>
      <c r="K226" s="213"/>
      <c r="L226" s="213"/>
      <c r="M226" s="213"/>
      <c r="N226" s="213"/>
      <c r="O226" s="213"/>
      <c r="P226" s="213"/>
    </row>
    <row r="227" spans="1:16" x14ac:dyDescent="0.25">
      <c r="A227" s="174">
        <v>208</v>
      </c>
      <c r="B227" s="213"/>
      <c r="C227" s="141" t="s">
        <v>138</v>
      </c>
      <c r="D227" s="174" t="s">
        <v>77</v>
      </c>
      <c r="E227" s="140">
        <f>+E225*0.044</f>
        <v>1.2847999999999999</v>
      </c>
      <c r="F227" s="213"/>
      <c r="G227" s="213"/>
      <c r="H227" s="213"/>
      <c r="I227" s="213"/>
      <c r="J227" s="213"/>
      <c r="K227" s="213"/>
      <c r="L227" s="213"/>
      <c r="M227" s="213"/>
      <c r="N227" s="213"/>
      <c r="O227" s="213"/>
      <c r="P227" s="213"/>
    </row>
    <row r="228" spans="1:16" x14ac:dyDescent="0.25">
      <c r="A228" s="174">
        <v>209</v>
      </c>
      <c r="B228" s="213"/>
      <c r="C228" s="141" t="s">
        <v>107</v>
      </c>
      <c r="D228" s="174" t="s">
        <v>135</v>
      </c>
      <c r="E228" s="140">
        <v>1</v>
      </c>
      <c r="F228" s="213"/>
      <c r="G228" s="213"/>
      <c r="H228" s="213"/>
      <c r="I228" s="213"/>
      <c r="J228" s="213"/>
      <c r="K228" s="213"/>
      <c r="L228" s="213"/>
      <c r="M228" s="213"/>
      <c r="N228" s="213"/>
      <c r="O228" s="213"/>
      <c r="P228" s="213"/>
    </row>
    <row r="229" spans="1:16" ht="42" customHeight="1" x14ac:dyDescent="0.25">
      <c r="A229" s="174">
        <v>210</v>
      </c>
      <c r="B229" s="213"/>
      <c r="C229" s="142" t="s">
        <v>518</v>
      </c>
      <c r="D229" s="174" t="s">
        <v>78</v>
      </c>
      <c r="E229" s="140">
        <v>8</v>
      </c>
      <c r="F229" s="213"/>
      <c r="G229" s="213"/>
      <c r="H229" s="213"/>
      <c r="I229" s="213"/>
      <c r="J229" s="213"/>
      <c r="K229" s="213"/>
      <c r="L229" s="213"/>
      <c r="M229" s="213"/>
      <c r="N229" s="213"/>
      <c r="O229" s="213"/>
      <c r="P229" s="213"/>
    </row>
    <row r="230" spans="1:16" x14ac:dyDescent="0.25">
      <c r="A230" s="174"/>
      <c r="B230" s="213"/>
      <c r="C230" s="194" t="s">
        <v>172</v>
      </c>
      <c r="D230" s="174"/>
      <c r="E230" s="140"/>
      <c r="F230" s="213"/>
      <c r="G230" s="213"/>
      <c r="H230" s="213"/>
      <c r="I230" s="213"/>
      <c r="J230" s="213"/>
      <c r="K230" s="213"/>
      <c r="L230" s="213"/>
      <c r="M230" s="213"/>
      <c r="N230" s="213"/>
      <c r="O230" s="213"/>
      <c r="P230" s="213"/>
    </row>
    <row r="231" spans="1:16" x14ac:dyDescent="0.25">
      <c r="A231" s="174">
        <v>211</v>
      </c>
      <c r="B231" s="213"/>
      <c r="C231" s="142" t="s">
        <v>268</v>
      </c>
      <c r="D231" s="179" t="s">
        <v>79</v>
      </c>
      <c r="E231" s="140">
        <f>299+1436+172+30</f>
        <v>1937</v>
      </c>
      <c r="F231" s="213"/>
      <c r="G231" s="213"/>
      <c r="H231" s="213"/>
      <c r="I231" s="213"/>
      <c r="J231" s="213"/>
      <c r="K231" s="213"/>
      <c r="L231" s="213"/>
      <c r="M231" s="213"/>
      <c r="N231" s="213"/>
      <c r="O231" s="213"/>
      <c r="P231" s="213"/>
    </row>
    <row r="232" spans="1:16" ht="57" customHeight="1" x14ac:dyDescent="0.25">
      <c r="A232" s="174">
        <v>212</v>
      </c>
      <c r="B232" s="213"/>
      <c r="C232" s="129" t="s">
        <v>269</v>
      </c>
      <c r="D232" s="174" t="s">
        <v>79</v>
      </c>
      <c r="E232" s="140">
        <v>299</v>
      </c>
      <c r="F232" s="213"/>
      <c r="G232" s="213"/>
      <c r="H232" s="213"/>
      <c r="I232" s="213"/>
      <c r="J232" s="213"/>
      <c r="K232" s="213"/>
      <c r="L232" s="213"/>
      <c r="M232" s="213"/>
      <c r="N232" s="213"/>
      <c r="O232" s="213"/>
      <c r="P232" s="213"/>
    </row>
    <row r="233" spans="1:16" x14ac:dyDescent="0.25">
      <c r="A233" s="174">
        <v>213</v>
      </c>
      <c r="B233" s="213"/>
      <c r="C233" s="141" t="s">
        <v>173</v>
      </c>
      <c r="D233" s="174" t="s">
        <v>77</v>
      </c>
      <c r="E233" s="140">
        <f>+E232*0.044</f>
        <v>13.155999999999999</v>
      </c>
      <c r="F233" s="213"/>
      <c r="G233" s="213"/>
      <c r="H233" s="213"/>
      <c r="I233" s="213"/>
      <c r="J233" s="213"/>
      <c r="K233" s="213"/>
      <c r="L233" s="213"/>
      <c r="M233" s="213"/>
      <c r="N233" s="213"/>
      <c r="O233" s="213"/>
      <c r="P233" s="213"/>
    </row>
    <row r="234" spans="1:16" x14ac:dyDescent="0.25">
      <c r="A234" s="174">
        <v>214</v>
      </c>
      <c r="B234" s="213"/>
      <c r="C234" s="141" t="s">
        <v>270</v>
      </c>
      <c r="D234" s="174" t="s">
        <v>271</v>
      </c>
      <c r="E234" s="140">
        <v>1</v>
      </c>
      <c r="F234" s="213"/>
      <c r="G234" s="213"/>
      <c r="H234" s="213"/>
      <c r="I234" s="213"/>
      <c r="J234" s="213"/>
      <c r="K234" s="213"/>
      <c r="L234" s="213"/>
      <c r="M234" s="213"/>
      <c r="N234" s="213"/>
      <c r="O234" s="213"/>
      <c r="P234" s="213"/>
    </row>
    <row r="235" spans="1:16" x14ac:dyDescent="0.25">
      <c r="A235" s="174">
        <v>215</v>
      </c>
      <c r="B235" s="213"/>
      <c r="C235" s="180" t="s">
        <v>174</v>
      </c>
      <c r="D235" s="179" t="s">
        <v>79</v>
      </c>
      <c r="E235" s="140">
        <f>+E232</f>
        <v>299</v>
      </c>
      <c r="F235" s="213"/>
      <c r="G235" s="213"/>
      <c r="H235" s="213"/>
      <c r="I235" s="213"/>
      <c r="J235" s="213"/>
      <c r="K235" s="213"/>
      <c r="L235" s="213"/>
      <c r="M235" s="213"/>
      <c r="N235" s="213"/>
      <c r="O235" s="213"/>
      <c r="P235" s="213"/>
    </row>
    <row r="236" spans="1:16" x14ac:dyDescent="0.25">
      <c r="A236" s="174">
        <v>216</v>
      </c>
      <c r="B236" s="213"/>
      <c r="C236" s="181" t="s">
        <v>175</v>
      </c>
      <c r="D236" s="179" t="s">
        <v>127</v>
      </c>
      <c r="E236" s="140">
        <f>+E235*0.2</f>
        <v>59.800000000000004</v>
      </c>
      <c r="F236" s="213"/>
      <c r="G236" s="213"/>
      <c r="H236" s="213"/>
      <c r="I236" s="213"/>
      <c r="J236" s="213"/>
      <c r="K236" s="213"/>
      <c r="L236" s="213"/>
      <c r="M236" s="213"/>
      <c r="N236" s="213"/>
      <c r="O236" s="213"/>
      <c r="P236" s="213"/>
    </row>
    <row r="237" spans="1:16" x14ac:dyDescent="0.25">
      <c r="A237" s="174">
        <v>217</v>
      </c>
      <c r="B237" s="213"/>
      <c r="C237" s="181" t="s">
        <v>176</v>
      </c>
      <c r="D237" s="179" t="s">
        <v>127</v>
      </c>
      <c r="E237" s="140">
        <f>+E235*0.35</f>
        <v>104.64999999999999</v>
      </c>
      <c r="F237" s="213"/>
      <c r="G237" s="213"/>
      <c r="H237" s="213"/>
      <c r="I237" s="213"/>
      <c r="J237" s="213"/>
      <c r="K237" s="213"/>
      <c r="L237" s="213"/>
      <c r="M237" s="213"/>
      <c r="N237" s="213"/>
      <c r="O237" s="213"/>
      <c r="P237" s="213"/>
    </row>
    <row r="238" spans="1:16" x14ac:dyDescent="0.25">
      <c r="A238" s="174">
        <v>218</v>
      </c>
      <c r="B238" s="213"/>
      <c r="C238" s="180" t="s">
        <v>177</v>
      </c>
      <c r="D238" s="179" t="s">
        <v>78</v>
      </c>
      <c r="E238" s="140">
        <v>8</v>
      </c>
      <c r="F238" s="213"/>
      <c r="G238" s="213"/>
      <c r="H238" s="213"/>
      <c r="I238" s="213"/>
      <c r="J238" s="213"/>
      <c r="K238" s="213"/>
      <c r="L238" s="213"/>
      <c r="M238" s="213"/>
      <c r="N238" s="213"/>
      <c r="O238" s="213"/>
      <c r="P238" s="213"/>
    </row>
    <row r="239" spans="1:16" x14ac:dyDescent="0.25">
      <c r="A239" s="174">
        <v>219</v>
      </c>
      <c r="B239" s="213"/>
      <c r="C239" s="180" t="s">
        <v>178</v>
      </c>
      <c r="D239" s="179" t="s">
        <v>78</v>
      </c>
      <c r="E239" s="140">
        <v>23</v>
      </c>
      <c r="F239" s="213"/>
      <c r="G239" s="213"/>
      <c r="H239" s="213"/>
      <c r="I239" s="213"/>
      <c r="J239" s="213"/>
      <c r="K239" s="213"/>
      <c r="L239" s="213"/>
      <c r="M239" s="213"/>
      <c r="N239" s="213"/>
      <c r="O239" s="213"/>
      <c r="P239" s="213"/>
    </row>
    <row r="240" spans="1:16" x14ac:dyDescent="0.25">
      <c r="A240" s="174">
        <v>220</v>
      </c>
      <c r="B240" s="213"/>
      <c r="C240" s="180" t="s">
        <v>179</v>
      </c>
      <c r="D240" s="179" t="s">
        <v>78</v>
      </c>
      <c r="E240" s="140">
        <v>6</v>
      </c>
      <c r="F240" s="213"/>
      <c r="G240" s="213"/>
      <c r="H240" s="213"/>
      <c r="I240" s="213"/>
      <c r="J240" s="213"/>
      <c r="K240" s="213"/>
      <c r="L240" s="213"/>
      <c r="M240" s="213"/>
      <c r="N240" s="213"/>
      <c r="O240" s="213"/>
      <c r="P240" s="213"/>
    </row>
    <row r="241" spans="1:16" x14ac:dyDescent="0.25">
      <c r="A241" s="174">
        <v>221</v>
      </c>
      <c r="B241" s="213"/>
      <c r="C241" s="217" t="s">
        <v>180</v>
      </c>
      <c r="D241" s="179" t="s">
        <v>78</v>
      </c>
      <c r="E241" s="140">
        <v>3</v>
      </c>
      <c r="F241" s="213"/>
      <c r="G241" s="213"/>
      <c r="H241" s="213"/>
      <c r="I241" s="213"/>
      <c r="J241" s="213"/>
      <c r="K241" s="213"/>
      <c r="L241" s="213"/>
      <c r="M241" s="213"/>
      <c r="N241" s="213"/>
      <c r="O241" s="213"/>
      <c r="P241" s="213"/>
    </row>
    <row r="242" spans="1:16" x14ac:dyDescent="0.25">
      <c r="A242" s="174">
        <v>222</v>
      </c>
      <c r="B242" s="213"/>
      <c r="C242" s="217" t="s">
        <v>181</v>
      </c>
      <c r="D242" s="179" t="s">
        <v>78</v>
      </c>
      <c r="E242" s="140">
        <v>3</v>
      </c>
      <c r="F242" s="213"/>
      <c r="G242" s="213"/>
      <c r="H242" s="213"/>
      <c r="I242" s="213"/>
      <c r="J242" s="213"/>
      <c r="K242" s="213"/>
      <c r="L242" s="213"/>
      <c r="M242" s="213"/>
      <c r="N242" s="213"/>
      <c r="O242" s="213"/>
      <c r="P242" s="213"/>
    </row>
    <row r="243" spans="1:16" x14ac:dyDescent="0.25">
      <c r="A243" s="174">
        <v>223</v>
      </c>
      <c r="B243" s="213"/>
      <c r="C243" s="180" t="s">
        <v>182</v>
      </c>
      <c r="D243" s="179" t="s">
        <v>78</v>
      </c>
      <c r="E243" s="140">
        <v>6</v>
      </c>
      <c r="F243" s="213"/>
      <c r="G243" s="213"/>
      <c r="H243" s="213"/>
      <c r="I243" s="213"/>
      <c r="J243" s="213"/>
      <c r="K243" s="213"/>
      <c r="L243" s="213"/>
      <c r="M243" s="213"/>
      <c r="N243" s="213"/>
      <c r="O243" s="213"/>
      <c r="P243" s="213"/>
    </row>
    <row r="244" spans="1:16" ht="54" customHeight="1" x14ac:dyDescent="0.25">
      <c r="A244" s="174">
        <v>224</v>
      </c>
      <c r="B244" s="213"/>
      <c r="C244" s="129" t="s">
        <v>272</v>
      </c>
      <c r="D244" s="174" t="s">
        <v>79</v>
      </c>
      <c r="E244" s="140">
        <f>1436-56</f>
        <v>1380</v>
      </c>
      <c r="F244" s="213"/>
      <c r="G244" s="213"/>
      <c r="H244" s="213"/>
      <c r="I244" s="213"/>
      <c r="J244" s="213"/>
      <c r="K244" s="213"/>
      <c r="L244" s="213"/>
      <c r="M244" s="213"/>
      <c r="N244" s="213"/>
      <c r="O244" s="213"/>
      <c r="P244" s="213"/>
    </row>
    <row r="245" spans="1:16" x14ac:dyDescent="0.25">
      <c r="A245" s="174">
        <v>225</v>
      </c>
      <c r="B245" s="213"/>
      <c r="C245" s="141" t="s">
        <v>173</v>
      </c>
      <c r="D245" s="174" t="s">
        <v>77</v>
      </c>
      <c r="E245" s="140">
        <f>+E244*0.044</f>
        <v>60.72</v>
      </c>
      <c r="F245" s="213"/>
      <c r="G245" s="213"/>
      <c r="H245" s="213"/>
      <c r="I245" s="213"/>
      <c r="J245" s="213"/>
      <c r="K245" s="213"/>
      <c r="L245" s="213"/>
      <c r="M245" s="213"/>
      <c r="N245" s="213"/>
      <c r="O245" s="213"/>
      <c r="P245" s="213"/>
    </row>
    <row r="246" spans="1:16" x14ac:dyDescent="0.25">
      <c r="A246" s="174">
        <v>226</v>
      </c>
      <c r="B246" s="213"/>
      <c r="C246" s="141" t="s">
        <v>270</v>
      </c>
      <c r="D246" s="174" t="s">
        <v>271</v>
      </c>
      <c r="E246" s="140">
        <v>1</v>
      </c>
      <c r="F246" s="213"/>
      <c r="G246" s="213"/>
      <c r="H246" s="213"/>
      <c r="I246" s="213"/>
      <c r="J246" s="213"/>
      <c r="K246" s="213"/>
      <c r="L246" s="213"/>
      <c r="M246" s="213"/>
      <c r="N246" s="213"/>
      <c r="O246" s="213"/>
      <c r="P246" s="213"/>
    </row>
    <row r="247" spans="1:16" x14ac:dyDescent="0.25">
      <c r="A247" s="174">
        <v>227</v>
      </c>
      <c r="B247" s="213"/>
      <c r="C247" s="129" t="s">
        <v>183</v>
      </c>
      <c r="D247" s="174" t="s">
        <v>79</v>
      </c>
      <c r="E247" s="140">
        <v>56</v>
      </c>
      <c r="F247" s="213"/>
      <c r="G247" s="213"/>
      <c r="H247" s="213"/>
      <c r="I247" s="213"/>
      <c r="J247" s="213"/>
      <c r="K247" s="213"/>
      <c r="L247" s="213"/>
      <c r="M247" s="213"/>
      <c r="N247" s="213"/>
      <c r="O247" s="213"/>
      <c r="P247" s="213"/>
    </row>
    <row r="248" spans="1:16" x14ac:dyDescent="0.25">
      <c r="A248" s="174">
        <v>228</v>
      </c>
      <c r="B248" s="213"/>
      <c r="C248" s="141" t="s">
        <v>184</v>
      </c>
      <c r="D248" s="174" t="s">
        <v>93</v>
      </c>
      <c r="E248" s="140">
        <f>+E247*12</f>
        <v>672</v>
      </c>
      <c r="F248" s="213"/>
      <c r="G248" s="213"/>
      <c r="H248" s="213"/>
      <c r="I248" s="213"/>
      <c r="J248" s="213"/>
      <c r="K248" s="213"/>
      <c r="L248" s="213"/>
      <c r="M248" s="213"/>
      <c r="N248" s="213"/>
      <c r="O248" s="213"/>
      <c r="P248" s="213"/>
    </row>
    <row r="249" spans="1:16" x14ac:dyDescent="0.25">
      <c r="A249" s="174">
        <v>229</v>
      </c>
      <c r="B249" s="213"/>
      <c r="C249" s="129" t="s">
        <v>519</v>
      </c>
      <c r="D249" s="174" t="s">
        <v>79</v>
      </c>
      <c r="E249" s="140">
        <v>59</v>
      </c>
      <c r="F249" s="213"/>
      <c r="G249" s="213"/>
      <c r="H249" s="213"/>
      <c r="I249" s="213"/>
      <c r="J249" s="213"/>
      <c r="K249" s="213"/>
      <c r="L249" s="213"/>
      <c r="M249" s="213"/>
      <c r="N249" s="213"/>
      <c r="O249" s="213"/>
      <c r="P249" s="213"/>
    </row>
    <row r="250" spans="1:16" x14ac:dyDescent="0.25">
      <c r="A250" s="174">
        <v>230</v>
      </c>
      <c r="B250" s="213"/>
      <c r="C250" s="181" t="s">
        <v>175</v>
      </c>
      <c r="D250" s="179" t="s">
        <v>127</v>
      </c>
      <c r="E250" s="140">
        <f>+E249*0.2</f>
        <v>11.8</v>
      </c>
      <c r="F250" s="213"/>
      <c r="G250" s="213"/>
      <c r="H250" s="213"/>
      <c r="I250" s="213"/>
      <c r="J250" s="213"/>
      <c r="K250" s="213"/>
      <c r="L250" s="213"/>
      <c r="M250" s="213"/>
      <c r="N250" s="213"/>
      <c r="O250" s="213"/>
      <c r="P250" s="213"/>
    </row>
    <row r="251" spans="1:16" x14ac:dyDescent="0.25">
      <c r="A251" s="174">
        <v>231</v>
      </c>
      <c r="B251" s="213"/>
      <c r="C251" s="181" t="s">
        <v>176</v>
      </c>
      <c r="D251" s="179" t="s">
        <v>127</v>
      </c>
      <c r="E251" s="140">
        <f>+E249*0.35</f>
        <v>20.65</v>
      </c>
      <c r="F251" s="213"/>
      <c r="G251" s="213"/>
      <c r="H251" s="213"/>
      <c r="I251" s="213"/>
      <c r="J251" s="213"/>
      <c r="K251" s="213"/>
      <c r="L251" s="213"/>
      <c r="M251" s="213"/>
      <c r="N251" s="213"/>
      <c r="O251" s="213"/>
      <c r="P251" s="213"/>
    </row>
    <row r="252" spans="1:16" x14ac:dyDescent="0.25">
      <c r="A252" s="174">
        <v>232</v>
      </c>
      <c r="B252" s="213"/>
      <c r="C252" s="180" t="s">
        <v>174</v>
      </c>
      <c r="D252" s="179" t="s">
        <v>79</v>
      </c>
      <c r="E252" s="140">
        <f>1436-59</f>
        <v>1377</v>
      </c>
      <c r="F252" s="213"/>
      <c r="G252" s="213"/>
      <c r="H252" s="213"/>
      <c r="I252" s="213"/>
      <c r="J252" s="213"/>
      <c r="K252" s="213"/>
      <c r="L252" s="213"/>
      <c r="M252" s="213"/>
      <c r="N252" s="213"/>
      <c r="O252" s="213"/>
      <c r="P252" s="213"/>
    </row>
    <row r="253" spans="1:16" x14ac:dyDescent="0.25">
      <c r="A253" s="174">
        <v>233</v>
      </c>
      <c r="B253" s="213"/>
      <c r="C253" s="181" t="s">
        <v>175</v>
      </c>
      <c r="D253" s="179" t="s">
        <v>127</v>
      </c>
      <c r="E253" s="140">
        <f>+E252*0.2</f>
        <v>275.40000000000003</v>
      </c>
      <c r="F253" s="213"/>
      <c r="G253" s="213"/>
      <c r="H253" s="213"/>
      <c r="I253" s="213"/>
      <c r="J253" s="213"/>
      <c r="K253" s="213"/>
      <c r="L253" s="213"/>
      <c r="M253" s="213"/>
      <c r="N253" s="213"/>
      <c r="O253" s="213"/>
      <c r="P253" s="213"/>
    </row>
    <row r="254" spans="1:16" x14ac:dyDescent="0.25">
      <c r="A254" s="174">
        <v>234</v>
      </c>
      <c r="B254" s="213"/>
      <c r="C254" s="181" t="s">
        <v>185</v>
      </c>
      <c r="D254" s="179" t="s">
        <v>127</v>
      </c>
      <c r="E254" s="140">
        <f>+E252*0.35</f>
        <v>481.95</v>
      </c>
      <c r="F254" s="213"/>
      <c r="G254" s="213"/>
      <c r="H254" s="213"/>
      <c r="I254" s="213"/>
      <c r="J254" s="213"/>
      <c r="K254" s="213"/>
      <c r="L254" s="213"/>
      <c r="M254" s="213"/>
      <c r="N254" s="213"/>
      <c r="O254" s="213"/>
      <c r="P254" s="213"/>
    </row>
    <row r="255" spans="1:16" ht="53.25" customHeight="1" x14ac:dyDescent="0.25">
      <c r="A255" s="174">
        <v>235</v>
      </c>
      <c r="B255" s="213"/>
      <c r="C255" s="129" t="s">
        <v>273</v>
      </c>
      <c r="D255" s="174" t="s">
        <v>79</v>
      </c>
      <c r="E255" s="140">
        <v>172</v>
      </c>
      <c r="F255" s="213"/>
      <c r="G255" s="213"/>
      <c r="H255" s="213"/>
      <c r="I255" s="213"/>
      <c r="J255" s="213"/>
      <c r="K255" s="213"/>
      <c r="L255" s="213"/>
      <c r="M255" s="213"/>
      <c r="N255" s="213"/>
      <c r="O255" s="213"/>
      <c r="P255" s="213"/>
    </row>
    <row r="256" spans="1:16" x14ac:dyDescent="0.25">
      <c r="A256" s="174">
        <v>236</v>
      </c>
      <c r="B256" s="213"/>
      <c r="C256" s="141" t="s">
        <v>173</v>
      </c>
      <c r="D256" s="174" t="s">
        <v>77</v>
      </c>
      <c r="E256" s="140">
        <f>+E255*0.044</f>
        <v>7.5679999999999996</v>
      </c>
      <c r="F256" s="213"/>
      <c r="G256" s="213"/>
      <c r="H256" s="213"/>
      <c r="I256" s="213"/>
      <c r="J256" s="213"/>
      <c r="K256" s="213"/>
      <c r="L256" s="213"/>
      <c r="M256" s="213"/>
      <c r="N256" s="213"/>
      <c r="O256" s="213"/>
      <c r="P256" s="213"/>
    </row>
    <row r="257" spans="1:16" x14ac:dyDescent="0.25">
      <c r="A257" s="174">
        <v>237</v>
      </c>
      <c r="B257" s="213"/>
      <c r="C257" s="141" t="s">
        <v>270</v>
      </c>
      <c r="D257" s="174" t="s">
        <v>271</v>
      </c>
      <c r="E257" s="140">
        <v>1</v>
      </c>
      <c r="F257" s="213"/>
      <c r="G257" s="213"/>
      <c r="H257" s="213"/>
      <c r="I257" s="213"/>
      <c r="J257" s="213"/>
      <c r="K257" s="213"/>
      <c r="L257" s="213"/>
      <c r="M257" s="213"/>
      <c r="N257" s="213"/>
      <c r="O257" s="213"/>
      <c r="P257" s="213"/>
    </row>
    <row r="258" spans="1:16" x14ac:dyDescent="0.25">
      <c r="A258" s="174">
        <v>238</v>
      </c>
      <c r="B258" s="213"/>
      <c r="C258" s="180" t="s">
        <v>174</v>
      </c>
      <c r="D258" s="179" t="s">
        <v>79</v>
      </c>
      <c r="E258" s="140">
        <f>+E255</f>
        <v>172</v>
      </c>
      <c r="F258" s="213"/>
      <c r="G258" s="213"/>
      <c r="H258" s="213"/>
      <c r="I258" s="213"/>
      <c r="J258" s="213"/>
      <c r="K258" s="213"/>
      <c r="L258" s="213"/>
      <c r="M258" s="213"/>
      <c r="N258" s="213"/>
      <c r="O258" s="213"/>
      <c r="P258" s="213"/>
    </row>
    <row r="259" spans="1:16" x14ac:dyDescent="0.25">
      <c r="A259" s="174">
        <v>239</v>
      </c>
      <c r="B259" s="213"/>
      <c r="C259" s="181" t="s">
        <v>175</v>
      </c>
      <c r="D259" s="179" t="s">
        <v>127</v>
      </c>
      <c r="E259" s="140">
        <f>+E258*0.2</f>
        <v>34.4</v>
      </c>
      <c r="F259" s="213"/>
      <c r="G259" s="213"/>
      <c r="H259" s="213"/>
      <c r="I259" s="213"/>
      <c r="J259" s="213"/>
      <c r="K259" s="213"/>
      <c r="L259" s="213"/>
      <c r="M259" s="213"/>
      <c r="N259" s="213"/>
      <c r="O259" s="213"/>
      <c r="P259" s="213"/>
    </row>
    <row r="260" spans="1:16" x14ac:dyDescent="0.25">
      <c r="A260" s="174">
        <v>240</v>
      </c>
      <c r="B260" s="213"/>
      <c r="C260" s="181" t="s">
        <v>176</v>
      </c>
      <c r="D260" s="179" t="s">
        <v>127</v>
      </c>
      <c r="E260" s="140">
        <f>+E258*0.35</f>
        <v>60.199999999999996</v>
      </c>
      <c r="F260" s="213"/>
      <c r="G260" s="213"/>
      <c r="H260" s="213"/>
      <c r="I260" s="213"/>
      <c r="J260" s="213"/>
      <c r="K260" s="213"/>
      <c r="L260" s="213"/>
      <c r="M260" s="213"/>
      <c r="N260" s="213"/>
      <c r="O260" s="213"/>
      <c r="P260" s="213"/>
    </row>
    <row r="261" spans="1:16" ht="55.5" customHeight="1" x14ac:dyDescent="0.25">
      <c r="A261" s="174">
        <v>241</v>
      </c>
      <c r="B261" s="213"/>
      <c r="C261" s="129" t="s">
        <v>274</v>
      </c>
      <c r="D261" s="174" t="s">
        <v>79</v>
      </c>
      <c r="E261" s="140">
        <v>30</v>
      </c>
      <c r="F261" s="213"/>
      <c r="G261" s="213"/>
      <c r="H261" s="213"/>
      <c r="I261" s="213"/>
      <c r="J261" s="213"/>
      <c r="K261" s="213"/>
      <c r="L261" s="213"/>
      <c r="M261" s="213"/>
      <c r="N261" s="213"/>
      <c r="O261" s="213"/>
      <c r="P261" s="213"/>
    </row>
    <row r="262" spans="1:16" x14ac:dyDescent="0.25">
      <c r="A262" s="174">
        <v>242</v>
      </c>
      <c r="B262" s="213"/>
      <c r="C262" s="141" t="s">
        <v>173</v>
      </c>
      <c r="D262" s="174" t="s">
        <v>77</v>
      </c>
      <c r="E262" s="140">
        <f>+E261*0.044</f>
        <v>1.3199999999999998</v>
      </c>
      <c r="F262" s="213"/>
      <c r="G262" s="213"/>
      <c r="H262" s="213"/>
      <c r="I262" s="213"/>
      <c r="J262" s="213"/>
      <c r="K262" s="213"/>
      <c r="L262" s="213"/>
      <c r="M262" s="213"/>
      <c r="N262" s="213"/>
      <c r="O262" s="213"/>
      <c r="P262" s="213"/>
    </row>
    <row r="263" spans="1:16" x14ac:dyDescent="0.25">
      <c r="A263" s="174">
        <v>243</v>
      </c>
      <c r="B263" s="213"/>
      <c r="C263" s="141" t="s">
        <v>275</v>
      </c>
      <c r="D263" s="174" t="s">
        <v>271</v>
      </c>
      <c r="E263" s="140">
        <v>1</v>
      </c>
      <c r="F263" s="213"/>
      <c r="G263" s="213"/>
      <c r="H263" s="213"/>
      <c r="I263" s="213"/>
      <c r="J263" s="213"/>
      <c r="K263" s="213"/>
      <c r="L263" s="213"/>
      <c r="M263" s="213"/>
      <c r="N263" s="213"/>
      <c r="O263" s="213"/>
      <c r="P263" s="213"/>
    </row>
    <row r="264" spans="1:16" x14ac:dyDescent="0.25">
      <c r="A264" s="174">
        <v>244</v>
      </c>
      <c r="B264" s="213"/>
      <c r="C264" s="180" t="s">
        <v>520</v>
      </c>
      <c r="D264" s="179" t="s">
        <v>79</v>
      </c>
      <c r="E264" s="140">
        <f>+E261</f>
        <v>30</v>
      </c>
      <c r="F264" s="213"/>
      <c r="G264" s="213"/>
      <c r="H264" s="213"/>
      <c r="I264" s="213"/>
      <c r="J264" s="213"/>
      <c r="K264" s="213"/>
      <c r="L264" s="213"/>
      <c r="M264" s="213"/>
      <c r="N264" s="213"/>
      <c r="O264" s="213"/>
      <c r="P264" s="213"/>
    </row>
    <row r="265" spans="1:16" x14ac:dyDescent="0.25">
      <c r="A265" s="174">
        <v>245</v>
      </c>
      <c r="B265" s="213"/>
      <c r="C265" s="181" t="s">
        <v>175</v>
      </c>
      <c r="D265" s="179" t="s">
        <v>127</v>
      </c>
      <c r="E265" s="140">
        <f>+E264*0.2</f>
        <v>6</v>
      </c>
      <c r="F265" s="213"/>
      <c r="G265" s="213"/>
      <c r="H265" s="213"/>
      <c r="I265" s="213"/>
      <c r="J265" s="213"/>
      <c r="K265" s="213"/>
      <c r="L265" s="213"/>
      <c r="M265" s="213"/>
      <c r="N265" s="213"/>
      <c r="O265" s="213"/>
      <c r="P265" s="213"/>
    </row>
    <row r="266" spans="1:16" x14ac:dyDescent="0.25">
      <c r="A266" s="174">
        <v>246</v>
      </c>
      <c r="B266" s="213"/>
      <c r="C266" s="181" t="s">
        <v>176</v>
      </c>
      <c r="D266" s="179" t="s">
        <v>127</v>
      </c>
      <c r="E266" s="140">
        <f>+E264*0.35</f>
        <v>10.5</v>
      </c>
      <c r="F266" s="213"/>
      <c r="G266" s="213"/>
      <c r="H266" s="213"/>
      <c r="I266" s="213"/>
      <c r="J266" s="213"/>
      <c r="K266" s="213"/>
      <c r="L266" s="213"/>
      <c r="M266" s="213"/>
      <c r="N266" s="213"/>
      <c r="O266" s="213"/>
      <c r="P266" s="213"/>
    </row>
    <row r="267" spans="1:16" x14ac:dyDescent="0.25">
      <c r="A267" s="174">
        <v>247</v>
      </c>
      <c r="B267" s="213"/>
      <c r="C267" s="183" t="s">
        <v>521</v>
      </c>
      <c r="D267" s="184" t="s">
        <v>143</v>
      </c>
      <c r="E267" s="185">
        <v>216.1</v>
      </c>
      <c r="F267" s="213"/>
      <c r="G267" s="213"/>
      <c r="H267" s="213"/>
      <c r="I267" s="213"/>
      <c r="J267" s="213"/>
      <c r="K267" s="213"/>
      <c r="L267" s="213"/>
      <c r="M267" s="213"/>
      <c r="N267" s="213"/>
      <c r="O267" s="213"/>
      <c r="P267" s="213"/>
    </row>
    <row r="268" spans="1:16" x14ac:dyDescent="0.25">
      <c r="A268" s="174">
        <v>248</v>
      </c>
      <c r="B268" s="213"/>
      <c r="C268" s="186" t="s">
        <v>186</v>
      </c>
      <c r="D268" s="184" t="s">
        <v>127</v>
      </c>
      <c r="E268" s="185">
        <f>+E267*0.15</f>
        <v>32.414999999999999</v>
      </c>
      <c r="F268" s="213"/>
      <c r="G268" s="213"/>
      <c r="H268" s="213"/>
      <c r="I268" s="213"/>
      <c r="J268" s="213"/>
      <c r="K268" s="213"/>
      <c r="L268" s="213"/>
      <c r="M268" s="213"/>
      <c r="N268" s="213"/>
      <c r="O268" s="213"/>
      <c r="P268" s="213"/>
    </row>
    <row r="269" spans="1:16" ht="14.25" customHeight="1" x14ac:dyDescent="0.25">
      <c r="A269" s="174">
        <v>249</v>
      </c>
      <c r="B269" s="213"/>
      <c r="C269" s="183" t="s">
        <v>187</v>
      </c>
      <c r="D269" s="184" t="s">
        <v>143</v>
      </c>
      <c r="E269" s="185">
        <f>+E270+E271+E272+E273+E274+E275+E276</f>
        <v>206.29999999999995</v>
      </c>
      <c r="F269" s="213"/>
      <c r="G269" s="213"/>
      <c r="H269" s="213"/>
      <c r="I269" s="213"/>
      <c r="J269" s="213"/>
      <c r="K269" s="213"/>
      <c r="L269" s="213"/>
      <c r="M269" s="213"/>
      <c r="N269" s="213"/>
      <c r="O269" s="213"/>
      <c r="P269" s="213"/>
    </row>
    <row r="270" spans="1:16" x14ac:dyDescent="0.25">
      <c r="A270" s="174">
        <v>250</v>
      </c>
      <c r="B270" s="213"/>
      <c r="C270" s="186" t="s">
        <v>188</v>
      </c>
      <c r="D270" s="184" t="s">
        <v>143</v>
      </c>
      <c r="E270" s="185">
        <v>82.8</v>
      </c>
      <c r="F270" s="213"/>
      <c r="G270" s="213"/>
      <c r="H270" s="213"/>
      <c r="I270" s="213"/>
      <c r="J270" s="213"/>
      <c r="K270" s="213"/>
      <c r="L270" s="213"/>
      <c r="M270" s="213"/>
      <c r="N270" s="213"/>
      <c r="O270" s="213"/>
      <c r="P270" s="213"/>
    </row>
    <row r="271" spans="1:16" x14ac:dyDescent="0.25">
      <c r="A271" s="174">
        <v>251</v>
      </c>
      <c r="B271" s="213"/>
      <c r="C271" s="186" t="s">
        <v>189</v>
      </c>
      <c r="D271" s="184" t="s">
        <v>143</v>
      </c>
      <c r="E271" s="185">
        <v>43.6</v>
      </c>
      <c r="F271" s="213"/>
      <c r="G271" s="213"/>
      <c r="H271" s="213"/>
      <c r="I271" s="213"/>
      <c r="J271" s="213"/>
      <c r="K271" s="213"/>
      <c r="L271" s="213"/>
      <c r="M271" s="213"/>
      <c r="N271" s="213"/>
      <c r="O271" s="213"/>
      <c r="P271" s="213"/>
    </row>
    <row r="272" spans="1:16" x14ac:dyDescent="0.25">
      <c r="A272" s="174">
        <v>252</v>
      </c>
      <c r="B272" s="213"/>
      <c r="C272" s="186" t="s">
        <v>190</v>
      </c>
      <c r="D272" s="184" t="s">
        <v>143</v>
      </c>
      <c r="E272" s="185">
        <v>26.7</v>
      </c>
      <c r="F272" s="213"/>
      <c r="G272" s="213"/>
      <c r="H272" s="213"/>
      <c r="I272" s="213"/>
      <c r="J272" s="213"/>
      <c r="K272" s="213"/>
      <c r="L272" s="213"/>
      <c r="M272" s="213"/>
      <c r="N272" s="213"/>
      <c r="O272" s="213"/>
      <c r="P272" s="213"/>
    </row>
    <row r="273" spans="1:16" x14ac:dyDescent="0.25">
      <c r="A273" s="174">
        <v>253</v>
      </c>
      <c r="B273" s="213"/>
      <c r="C273" s="186" t="s">
        <v>191</v>
      </c>
      <c r="D273" s="184" t="s">
        <v>143</v>
      </c>
      <c r="E273" s="185">
        <v>14.1</v>
      </c>
      <c r="F273" s="213"/>
      <c r="G273" s="213"/>
      <c r="H273" s="213"/>
      <c r="I273" s="213"/>
      <c r="J273" s="213"/>
      <c r="K273" s="213"/>
      <c r="L273" s="213"/>
      <c r="M273" s="213"/>
      <c r="N273" s="213"/>
      <c r="O273" s="213"/>
      <c r="P273" s="213"/>
    </row>
    <row r="274" spans="1:16" x14ac:dyDescent="0.25">
      <c r="A274" s="174">
        <v>254</v>
      </c>
      <c r="B274" s="213"/>
      <c r="C274" s="186" t="s">
        <v>192</v>
      </c>
      <c r="D274" s="184" t="s">
        <v>143</v>
      </c>
      <c r="E274" s="185">
        <v>7.2</v>
      </c>
      <c r="F274" s="213"/>
      <c r="G274" s="213"/>
      <c r="H274" s="213"/>
      <c r="I274" s="213"/>
      <c r="J274" s="213"/>
      <c r="K274" s="213"/>
      <c r="L274" s="213"/>
      <c r="M274" s="213"/>
      <c r="N274" s="213"/>
      <c r="O274" s="213"/>
      <c r="P274" s="213"/>
    </row>
    <row r="275" spans="1:16" x14ac:dyDescent="0.25">
      <c r="A275" s="174">
        <v>255</v>
      </c>
      <c r="B275" s="213"/>
      <c r="C275" s="186" t="s">
        <v>193</v>
      </c>
      <c r="D275" s="184" t="s">
        <v>143</v>
      </c>
      <c r="E275" s="185">
        <v>22.2</v>
      </c>
      <c r="F275" s="213"/>
      <c r="G275" s="213"/>
      <c r="H275" s="213"/>
      <c r="I275" s="213"/>
      <c r="J275" s="213"/>
      <c r="K275" s="213"/>
      <c r="L275" s="213"/>
      <c r="M275" s="213"/>
      <c r="N275" s="213"/>
      <c r="O275" s="213"/>
      <c r="P275" s="213"/>
    </row>
    <row r="276" spans="1:16" x14ac:dyDescent="0.25">
      <c r="A276" s="174">
        <v>256</v>
      </c>
      <c r="B276" s="213"/>
      <c r="C276" s="186" t="s">
        <v>194</v>
      </c>
      <c r="D276" s="184" t="s">
        <v>143</v>
      </c>
      <c r="E276" s="185">
        <v>9.6999999999999993</v>
      </c>
      <c r="F276" s="213"/>
      <c r="G276" s="213"/>
      <c r="H276" s="213"/>
      <c r="I276" s="213"/>
      <c r="J276" s="213"/>
      <c r="K276" s="213"/>
      <c r="L276" s="213"/>
      <c r="M276" s="213"/>
      <c r="N276" s="213"/>
      <c r="O276" s="213"/>
      <c r="P276" s="213"/>
    </row>
    <row r="277" spans="1:16" x14ac:dyDescent="0.25">
      <c r="A277" s="174">
        <v>257</v>
      </c>
      <c r="B277" s="213"/>
      <c r="C277" s="141" t="s">
        <v>173</v>
      </c>
      <c r="D277" s="174" t="s">
        <v>77</v>
      </c>
      <c r="E277" s="140">
        <f>+E269*0.044</f>
        <v>9.0771999999999977</v>
      </c>
      <c r="F277" s="213"/>
      <c r="G277" s="213"/>
      <c r="H277" s="213"/>
      <c r="I277" s="213"/>
      <c r="J277" s="213"/>
      <c r="K277" s="213"/>
      <c r="L277" s="213"/>
      <c r="M277" s="213"/>
      <c r="N277" s="213"/>
      <c r="O277" s="213"/>
      <c r="P277" s="213"/>
    </row>
    <row r="278" spans="1:16" ht="18" customHeight="1" x14ac:dyDescent="0.25">
      <c r="A278" s="174">
        <v>258</v>
      </c>
      <c r="B278" s="213"/>
      <c r="C278" s="180" t="s">
        <v>520</v>
      </c>
      <c r="D278" s="179" t="s">
        <v>79</v>
      </c>
      <c r="E278" s="140">
        <f>+E269*0.8</f>
        <v>165.03999999999996</v>
      </c>
      <c r="F278" s="213"/>
      <c r="G278" s="213"/>
      <c r="H278" s="213"/>
      <c r="I278" s="213"/>
      <c r="J278" s="213"/>
      <c r="K278" s="213"/>
      <c r="L278" s="213"/>
      <c r="M278" s="213"/>
      <c r="N278" s="213"/>
      <c r="O278" s="213"/>
      <c r="P278" s="213"/>
    </row>
    <row r="279" spans="1:16" x14ac:dyDescent="0.25">
      <c r="A279" s="174">
        <v>259</v>
      </c>
      <c r="B279" s="213"/>
      <c r="C279" s="181" t="s">
        <v>175</v>
      </c>
      <c r="D279" s="179" t="s">
        <v>127</v>
      </c>
      <c r="E279" s="140">
        <f>+E278*0.2</f>
        <v>33.007999999999996</v>
      </c>
      <c r="F279" s="213"/>
      <c r="G279" s="213"/>
      <c r="H279" s="213"/>
      <c r="I279" s="213"/>
      <c r="J279" s="213"/>
      <c r="K279" s="213"/>
      <c r="L279" s="213"/>
      <c r="M279" s="213"/>
      <c r="N279" s="213"/>
      <c r="O279" s="213"/>
      <c r="P279" s="213"/>
    </row>
    <row r="280" spans="1:16" x14ac:dyDescent="0.25">
      <c r="A280" s="174">
        <v>260</v>
      </c>
      <c r="B280" s="213"/>
      <c r="C280" s="181" t="s">
        <v>477</v>
      </c>
      <c r="D280" s="179" t="s">
        <v>127</v>
      </c>
      <c r="E280" s="140">
        <f>+E278*0.35</f>
        <v>57.763999999999982</v>
      </c>
      <c r="F280" s="213"/>
      <c r="G280" s="213"/>
      <c r="H280" s="213"/>
      <c r="I280" s="213"/>
      <c r="J280" s="213"/>
      <c r="K280" s="213"/>
      <c r="L280" s="213"/>
      <c r="M280" s="213"/>
      <c r="N280" s="213"/>
      <c r="O280" s="213"/>
      <c r="P280" s="213"/>
    </row>
    <row r="281" spans="1:16" ht="26.25" x14ac:dyDescent="0.25">
      <c r="A281" s="174">
        <v>261</v>
      </c>
      <c r="B281" s="213"/>
      <c r="C281" s="187" t="s">
        <v>276</v>
      </c>
      <c r="D281" s="184" t="s">
        <v>78</v>
      </c>
      <c r="E281" s="185">
        <v>2</v>
      </c>
      <c r="F281" s="213"/>
      <c r="G281" s="213"/>
      <c r="H281" s="213"/>
      <c r="I281" s="213"/>
      <c r="J281" s="213"/>
      <c r="K281" s="213"/>
      <c r="L281" s="213"/>
      <c r="M281" s="213"/>
      <c r="N281" s="213"/>
      <c r="O281" s="213"/>
      <c r="P281" s="213"/>
    </row>
    <row r="282" spans="1:16" ht="16.5" customHeight="1" x14ac:dyDescent="0.25">
      <c r="A282" s="174">
        <v>262</v>
      </c>
      <c r="B282" s="213"/>
      <c r="C282" s="187" t="s">
        <v>277</v>
      </c>
      <c r="D282" s="184" t="s">
        <v>78</v>
      </c>
      <c r="E282" s="185">
        <v>1</v>
      </c>
      <c r="F282" s="213"/>
      <c r="G282" s="213"/>
      <c r="H282" s="213"/>
      <c r="I282" s="213"/>
      <c r="J282" s="213"/>
      <c r="K282" s="213"/>
      <c r="L282" s="213"/>
      <c r="M282" s="213"/>
      <c r="N282" s="213"/>
      <c r="O282" s="213"/>
      <c r="P282" s="213"/>
    </row>
    <row r="283" spans="1:16" x14ac:dyDescent="0.25">
      <c r="A283" s="174"/>
      <c r="B283" s="213"/>
      <c r="C283" s="218" t="s">
        <v>142</v>
      </c>
      <c r="D283" s="184"/>
      <c r="E283" s="185"/>
      <c r="F283" s="213"/>
      <c r="G283" s="213"/>
      <c r="H283" s="213"/>
      <c r="I283" s="213"/>
      <c r="J283" s="213"/>
      <c r="K283" s="213"/>
      <c r="L283" s="213"/>
      <c r="M283" s="213"/>
      <c r="N283" s="213"/>
      <c r="O283" s="213"/>
      <c r="P283" s="213"/>
    </row>
    <row r="284" spans="1:16" ht="53.25" customHeight="1" x14ac:dyDescent="0.25">
      <c r="A284" s="174">
        <v>263</v>
      </c>
      <c r="B284" s="213"/>
      <c r="C284" s="183" t="s">
        <v>522</v>
      </c>
      <c r="D284" s="184" t="s">
        <v>79</v>
      </c>
      <c r="E284" s="185">
        <v>12</v>
      </c>
      <c r="F284" s="213"/>
      <c r="G284" s="213"/>
      <c r="H284" s="213"/>
      <c r="I284" s="213"/>
      <c r="J284" s="213"/>
      <c r="K284" s="213"/>
      <c r="L284" s="213"/>
      <c r="M284" s="213"/>
      <c r="N284" s="213"/>
      <c r="O284" s="213"/>
      <c r="P284" s="213"/>
    </row>
    <row r="285" spans="1:16" ht="30" customHeight="1" x14ac:dyDescent="0.25">
      <c r="A285" s="174">
        <v>264</v>
      </c>
      <c r="B285" s="213"/>
      <c r="C285" s="183" t="s">
        <v>534</v>
      </c>
      <c r="D285" s="184" t="s">
        <v>85</v>
      </c>
      <c r="E285" s="185">
        <v>1</v>
      </c>
      <c r="F285" s="213"/>
      <c r="G285" s="213"/>
      <c r="H285" s="213"/>
      <c r="I285" s="213"/>
      <c r="J285" s="213"/>
      <c r="K285" s="213"/>
      <c r="L285" s="213"/>
      <c r="M285" s="213"/>
      <c r="N285" s="213"/>
      <c r="O285" s="213"/>
      <c r="P285" s="213"/>
    </row>
    <row r="286" spans="1:16" x14ac:dyDescent="0.25">
      <c r="A286" s="174">
        <v>265</v>
      </c>
      <c r="B286" s="213"/>
      <c r="C286" s="183" t="s">
        <v>195</v>
      </c>
      <c r="D286" s="184" t="s">
        <v>135</v>
      </c>
      <c r="E286" s="185">
        <v>10</v>
      </c>
      <c r="F286" s="213"/>
      <c r="G286" s="213"/>
      <c r="H286" s="213"/>
      <c r="I286" s="213"/>
      <c r="J286" s="213"/>
      <c r="K286" s="213"/>
      <c r="L286" s="213"/>
      <c r="M286" s="213"/>
      <c r="N286" s="213"/>
      <c r="O286" s="213"/>
      <c r="P286" s="213"/>
    </row>
    <row r="287" spans="1:16" ht="26.25" x14ac:dyDescent="0.25">
      <c r="A287" s="174">
        <v>266</v>
      </c>
      <c r="B287" s="213"/>
      <c r="C287" s="183" t="s">
        <v>523</v>
      </c>
      <c r="D287" s="184" t="s">
        <v>135</v>
      </c>
      <c r="E287" s="185">
        <v>10</v>
      </c>
      <c r="F287" s="213"/>
      <c r="G287" s="213"/>
      <c r="H287" s="213"/>
      <c r="I287" s="213"/>
      <c r="J287" s="213"/>
      <c r="K287" s="213"/>
      <c r="L287" s="213"/>
      <c r="M287" s="213"/>
      <c r="N287" s="213"/>
      <c r="O287" s="213"/>
      <c r="P287" s="213"/>
    </row>
    <row r="288" spans="1:16" x14ac:dyDescent="0.25">
      <c r="A288" s="174">
        <v>267</v>
      </c>
      <c r="B288" s="213"/>
      <c r="C288" s="183" t="s">
        <v>196</v>
      </c>
      <c r="D288" s="184" t="s">
        <v>135</v>
      </c>
      <c r="E288" s="185">
        <v>1</v>
      </c>
      <c r="F288" s="213"/>
      <c r="G288" s="213"/>
      <c r="H288" s="213"/>
      <c r="I288" s="213"/>
      <c r="J288" s="213"/>
      <c r="K288" s="213"/>
      <c r="L288" s="213"/>
      <c r="M288" s="213"/>
      <c r="N288" s="213"/>
      <c r="O288" s="213"/>
      <c r="P288" s="213"/>
    </row>
    <row r="289" spans="1:16" x14ac:dyDescent="0.25">
      <c r="A289" s="174">
        <v>268</v>
      </c>
      <c r="B289" s="213"/>
      <c r="C289" s="183" t="s">
        <v>197</v>
      </c>
      <c r="D289" s="184" t="s">
        <v>135</v>
      </c>
      <c r="E289" s="185">
        <v>1</v>
      </c>
      <c r="F289" s="213"/>
      <c r="G289" s="213"/>
      <c r="H289" s="213"/>
      <c r="I289" s="213"/>
      <c r="J289" s="213"/>
      <c r="K289" s="213"/>
      <c r="L289" s="213"/>
      <c r="M289" s="213"/>
      <c r="N289" s="213"/>
      <c r="O289" s="213"/>
      <c r="P289" s="213"/>
    </row>
    <row r="290" spans="1:16" x14ac:dyDescent="0.25">
      <c r="A290" s="174">
        <v>269</v>
      </c>
      <c r="B290" s="213"/>
      <c r="C290" s="186" t="s">
        <v>198</v>
      </c>
      <c r="D290" s="174" t="s">
        <v>77</v>
      </c>
      <c r="E290" s="140">
        <f>2*1.7*0.06*0.1*1.1+38*1.2*0.06*0.1*1.1</f>
        <v>0.32340000000000008</v>
      </c>
      <c r="F290" s="213"/>
      <c r="G290" s="213"/>
      <c r="H290" s="213"/>
      <c r="I290" s="213"/>
      <c r="J290" s="213"/>
      <c r="K290" s="213"/>
      <c r="L290" s="213"/>
      <c r="M290" s="213"/>
      <c r="N290" s="213"/>
      <c r="O290" s="213"/>
      <c r="P290" s="213"/>
    </row>
    <row r="291" spans="1:16" x14ac:dyDescent="0.25">
      <c r="A291" s="174">
        <v>270</v>
      </c>
      <c r="B291" s="213"/>
      <c r="C291" s="183" t="s">
        <v>199</v>
      </c>
      <c r="D291" s="184" t="s">
        <v>143</v>
      </c>
      <c r="E291" s="185">
        <v>14</v>
      </c>
      <c r="F291" s="213"/>
      <c r="G291" s="213"/>
      <c r="H291" s="213"/>
      <c r="I291" s="213"/>
      <c r="J291" s="213"/>
      <c r="K291" s="213"/>
      <c r="L291" s="213"/>
      <c r="M291" s="213"/>
      <c r="N291" s="213"/>
      <c r="O291" s="213"/>
      <c r="P291" s="213"/>
    </row>
    <row r="292" spans="1:16" x14ac:dyDescent="0.25">
      <c r="A292" s="174">
        <v>271</v>
      </c>
      <c r="B292" s="213"/>
      <c r="C292" s="183" t="s">
        <v>200</v>
      </c>
      <c r="D292" s="184" t="s">
        <v>143</v>
      </c>
      <c r="E292" s="185">
        <v>10</v>
      </c>
      <c r="F292" s="213"/>
      <c r="G292" s="213"/>
      <c r="H292" s="213"/>
      <c r="I292" s="213"/>
      <c r="J292" s="213"/>
      <c r="K292" s="213"/>
      <c r="L292" s="213"/>
      <c r="M292" s="213"/>
      <c r="N292" s="213"/>
      <c r="O292" s="213"/>
      <c r="P292" s="213"/>
    </row>
    <row r="293" spans="1:16" ht="43.5" customHeight="1" x14ac:dyDescent="0.25">
      <c r="A293" s="174">
        <v>272</v>
      </c>
      <c r="B293" s="213"/>
      <c r="C293" s="183" t="s">
        <v>524</v>
      </c>
      <c r="D293" s="184" t="s">
        <v>143</v>
      </c>
      <c r="E293" s="185">
        <v>32</v>
      </c>
      <c r="F293" s="213"/>
      <c r="G293" s="213"/>
      <c r="H293" s="213"/>
      <c r="I293" s="213"/>
      <c r="J293" s="213"/>
      <c r="K293" s="213"/>
      <c r="L293" s="213"/>
      <c r="M293" s="213"/>
      <c r="N293" s="213"/>
      <c r="O293" s="213"/>
      <c r="P293" s="213"/>
    </row>
    <row r="294" spans="1:16" ht="42.75" customHeight="1" x14ac:dyDescent="0.25">
      <c r="A294" s="174">
        <v>273</v>
      </c>
      <c r="B294" s="213"/>
      <c r="C294" s="183" t="s">
        <v>525</v>
      </c>
      <c r="D294" s="184" t="s">
        <v>143</v>
      </c>
      <c r="E294" s="185">
        <v>12.6</v>
      </c>
      <c r="F294" s="213"/>
      <c r="G294" s="213"/>
      <c r="H294" s="213"/>
      <c r="I294" s="213"/>
      <c r="J294" s="213"/>
      <c r="K294" s="213"/>
      <c r="L294" s="213"/>
      <c r="M294" s="213"/>
      <c r="N294" s="213"/>
      <c r="O294" s="213"/>
      <c r="P294" s="213"/>
    </row>
    <row r="295" spans="1:16" x14ac:dyDescent="0.25">
      <c r="A295" s="174">
        <v>274</v>
      </c>
      <c r="B295" s="213"/>
      <c r="C295" s="183" t="s">
        <v>278</v>
      </c>
      <c r="D295" s="184" t="s">
        <v>143</v>
      </c>
      <c r="E295" s="185">
        <v>15.2</v>
      </c>
      <c r="F295" s="213"/>
      <c r="G295" s="213"/>
      <c r="H295" s="213"/>
      <c r="I295" s="213"/>
      <c r="J295" s="213"/>
      <c r="K295" s="213"/>
      <c r="L295" s="213"/>
      <c r="M295" s="213"/>
      <c r="N295" s="213"/>
      <c r="O295" s="213"/>
      <c r="P295" s="213"/>
    </row>
    <row r="296" spans="1:16" x14ac:dyDescent="0.25">
      <c r="A296" s="174">
        <v>275</v>
      </c>
      <c r="B296" s="213"/>
      <c r="C296" s="183" t="s">
        <v>201</v>
      </c>
      <c r="D296" s="184" t="s">
        <v>143</v>
      </c>
      <c r="E296" s="185">
        <v>82.8</v>
      </c>
      <c r="F296" s="213"/>
      <c r="G296" s="213"/>
      <c r="H296" s="213"/>
      <c r="I296" s="213"/>
      <c r="J296" s="213"/>
      <c r="K296" s="213"/>
      <c r="L296" s="213"/>
      <c r="M296" s="213"/>
      <c r="N296" s="213"/>
      <c r="O296" s="213"/>
      <c r="P296" s="213"/>
    </row>
    <row r="297" spans="1:16" x14ac:dyDescent="0.25">
      <c r="A297" s="174">
        <v>276</v>
      </c>
      <c r="B297" s="213"/>
      <c r="C297" s="183" t="s">
        <v>202</v>
      </c>
      <c r="D297" s="184" t="s">
        <v>143</v>
      </c>
      <c r="E297" s="185">
        <v>33.700000000000003</v>
      </c>
      <c r="F297" s="213"/>
      <c r="G297" s="213"/>
      <c r="H297" s="213"/>
      <c r="I297" s="213"/>
      <c r="J297" s="213"/>
      <c r="K297" s="213"/>
      <c r="L297" s="213"/>
      <c r="M297" s="213"/>
      <c r="N297" s="213"/>
      <c r="O297" s="213"/>
      <c r="P297" s="213"/>
    </row>
    <row r="298" spans="1:16" x14ac:dyDescent="0.25">
      <c r="A298" s="174">
        <v>277</v>
      </c>
      <c r="B298" s="213"/>
      <c r="C298" s="183" t="s">
        <v>203</v>
      </c>
      <c r="D298" s="184" t="s">
        <v>143</v>
      </c>
      <c r="E298" s="185">
        <v>61.6</v>
      </c>
      <c r="F298" s="213"/>
      <c r="G298" s="213"/>
      <c r="H298" s="213"/>
      <c r="I298" s="213"/>
      <c r="J298" s="213"/>
      <c r="K298" s="213"/>
      <c r="L298" s="213"/>
      <c r="M298" s="213"/>
      <c r="N298" s="213"/>
      <c r="O298" s="213"/>
      <c r="P298" s="213"/>
    </row>
    <row r="299" spans="1:16" x14ac:dyDescent="0.25">
      <c r="A299" s="174">
        <v>278</v>
      </c>
      <c r="B299" s="213"/>
      <c r="C299" s="183" t="s">
        <v>204</v>
      </c>
      <c r="D299" s="184" t="s">
        <v>143</v>
      </c>
      <c r="E299" s="185">
        <v>26</v>
      </c>
      <c r="F299" s="213"/>
      <c r="G299" s="213"/>
      <c r="H299" s="213"/>
      <c r="I299" s="213"/>
      <c r="J299" s="213"/>
      <c r="K299" s="213"/>
      <c r="L299" s="213"/>
      <c r="M299" s="213"/>
      <c r="N299" s="213"/>
      <c r="O299" s="213"/>
      <c r="P299" s="213"/>
    </row>
    <row r="300" spans="1:16" ht="17.25" customHeight="1" x14ac:dyDescent="0.25">
      <c r="A300" s="174">
        <v>279</v>
      </c>
      <c r="B300" s="213"/>
      <c r="C300" s="183" t="s">
        <v>205</v>
      </c>
      <c r="D300" s="184" t="s">
        <v>143</v>
      </c>
      <c r="E300" s="185">
        <v>12</v>
      </c>
      <c r="F300" s="213"/>
      <c r="G300" s="213"/>
      <c r="H300" s="213"/>
      <c r="I300" s="213"/>
      <c r="J300" s="213"/>
      <c r="K300" s="213"/>
      <c r="L300" s="213"/>
      <c r="M300" s="213"/>
      <c r="N300" s="213"/>
      <c r="O300" s="213"/>
      <c r="P300" s="213"/>
    </row>
    <row r="301" spans="1:16" x14ac:dyDescent="0.25">
      <c r="A301" s="174">
        <v>280</v>
      </c>
      <c r="B301" s="213"/>
      <c r="C301" s="183" t="s">
        <v>206</v>
      </c>
      <c r="D301" s="184" t="s">
        <v>143</v>
      </c>
      <c r="E301" s="185">
        <v>453</v>
      </c>
      <c r="F301" s="213"/>
      <c r="G301" s="213"/>
      <c r="H301" s="213"/>
      <c r="I301" s="213"/>
      <c r="J301" s="213"/>
      <c r="K301" s="213"/>
      <c r="L301" s="213"/>
      <c r="M301" s="213"/>
      <c r="N301" s="213"/>
      <c r="O301" s="213"/>
      <c r="P301" s="213"/>
    </row>
    <row r="302" spans="1:16" ht="18" customHeight="1" x14ac:dyDescent="0.25">
      <c r="A302" s="174">
        <v>281</v>
      </c>
      <c r="B302" s="213"/>
      <c r="C302" s="183" t="s">
        <v>207</v>
      </c>
      <c r="D302" s="184" t="s">
        <v>79</v>
      </c>
      <c r="E302" s="185">
        <v>192</v>
      </c>
      <c r="F302" s="213"/>
      <c r="G302" s="213"/>
      <c r="H302" s="213"/>
      <c r="I302" s="213"/>
      <c r="J302" s="213"/>
      <c r="K302" s="213"/>
      <c r="L302" s="213"/>
      <c r="M302" s="213"/>
      <c r="N302" s="213"/>
      <c r="O302" s="213"/>
      <c r="P302" s="213"/>
    </row>
    <row r="303" spans="1:16" x14ac:dyDescent="0.25">
      <c r="A303" s="174"/>
      <c r="B303" s="213"/>
      <c r="C303" s="218" t="s">
        <v>208</v>
      </c>
      <c r="D303" s="184"/>
      <c r="E303" s="185"/>
      <c r="F303" s="213"/>
      <c r="G303" s="213"/>
      <c r="H303" s="213"/>
      <c r="I303" s="213"/>
      <c r="J303" s="213"/>
      <c r="K303" s="213"/>
      <c r="L303" s="213"/>
      <c r="M303" s="213"/>
      <c r="N303" s="213"/>
      <c r="O303" s="213"/>
      <c r="P303" s="213"/>
    </row>
    <row r="304" spans="1:16" x14ac:dyDescent="0.25">
      <c r="A304" s="174">
        <v>282</v>
      </c>
      <c r="B304" s="213"/>
      <c r="C304" s="183" t="s">
        <v>209</v>
      </c>
      <c r="D304" s="184" t="s">
        <v>78</v>
      </c>
      <c r="E304" s="185">
        <v>1</v>
      </c>
      <c r="F304" s="213"/>
      <c r="G304" s="213"/>
      <c r="H304" s="213"/>
      <c r="I304" s="213"/>
      <c r="J304" s="213"/>
      <c r="K304" s="213"/>
      <c r="L304" s="213"/>
      <c r="M304" s="213"/>
      <c r="N304" s="213"/>
      <c r="O304" s="213"/>
      <c r="P304" s="213"/>
    </row>
    <row r="305" spans="1:16" x14ac:dyDescent="0.25">
      <c r="A305" s="174">
        <v>283</v>
      </c>
      <c r="B305" s="213"/>
      <c r="C305" s="183" t="s">
        <v>210</v>
      </c>
      <c r="D305" s="184" t="s">
        <v>135</v>
      </c>
      <c r="E305" s="185">
        <v>1</v>
      </c>
      <c r="F305" s="213"/>
      <c r="G305" s="213"/>
      <c r="H305" s="213"/>
      <c r="I305" s="213"/>
      <c r="J305" s="213"/>
      <c r="K305" s="213"/>
      <c r="L305" s="213"/>
      <c r="M305" s="213"/>
      <c r="N305" s="213"/>
      <c r="O305" s="213"/>
      <c r="P305" s="213"/>
    </row>
    <row r="306" spans="1:16" x14ac:dyDescent="0.25">
      <c r="A306" s="174">
        <v>284</v>
      </c>
      <c r="B306" s="213"/>
      <c r="C306" s="183" t="s">
        <v>107</v>
      </c>
      <c r="D306" s="184" t="s">
        <v>135</v>
      </c>
      <c r="E306" s="185">
        <v>1</v>
      </c>
      <c r="F306" s="213"/>
      <c r="G306" s="213"/>
      <c r="H306" s="213"/>
      <c r="I306" s="213"/>
      <c r="J306" s="213"/>
      <c r="K306" s="213"/>
      <c r="L306" s="213"/>
      <c r="M306" s="213"/>
      <c r="N306" s="213"/>
      <c r="O306" s="213"/>
      <c r="P306" s="213"/>
    </row>
    <row r="307" spans="1:16" x14ac:dyDescent="0.25">
      <c r="A307" s="174">
        <v>285</v>
      </c>
      <c r="B307" s="213"/>
      <c r="C307" s="183" t="s">
        <v>211</v>
      </c>
      <c r="D307" s="184" t="s">
        <v>78</v>
      </c>
      <c r="E307" s="185">
        <v>1</v>
      </c>
      <c r="F307" s="213"/>
      <c r="G307" s="213"/>
      <c r="H307" s="213"/>
      <c r="I307" s="213"/>
      <c r="J307" s="213"/>
      <c r="K307" s="213"/>
      <c r="L307" s="213"/>
      <c r="M307" s="213"/>
      <c r="N307" s="213"/>
      <c r="O307" s="213"/>
      <c r="P307" s="213"/>
    </row>
    <row r="308" spans="1:16" x14ac:dyDescent="0.25">
      <c r="A308" s="174">
        <v>286</v>
      </c>
      <c r="B308" s="213"/>
      <c r="C308" s="183" t="s">
        <v>212</v>
      </c>
      <c r="D308" s="184" t="s">
        <v>135</v>
      </c>
      <c r="E308" s="185">
        <v>1</v>
      </c>
      <c r="F308" s="213"/>
      <c r="G308" s="213"/>
      <c r="H308" s="213"/>
      <c r="I308" s="213"/>
      <c r="J308" s="213"/>
      <c r="K308" s="213"/>
      <c r="L308" s="213"/>
      <c r="M308" s="213"/>
      <c r="N308" s="213"/>
      <c r="O308" s="213"/>
      <c r="P308" s="213"/>
    </row>
    <row r="309" spans="1:16" x14ac:dyDescent="0.25">
      <c r="A309" s="174">
        <v>287</v>
      </c>
      <c r="B309" s="213"/>
      <c r="C309" s="183" t="s">
        <v>107</v>
      </c>
      <c r="D309" s="184" t="s">
        <v>135</v>
      </c>
      <c r="E309" s="185">
        <v>1</v>
      </c>
      <c r="F309" s="213"/>
      <c r="G309" s="213"/>
      <c r="H309" s="213"/>
      <c r="I309" s="213"/>
      <c r="J309" s="213"/>
      <c r="K309" s="213"/>
      <c r="L309" s="213"/>
      <c r="M309" s="213"/>
      <c r="N309" s="213"/>
      <c r="O309" s="213"/>
      <c r="P309" s="213"/>
    </row>
    <row r="310" spans="1:16" x14ac:dyDescent="0.25">
      <c r="A310" s="174">
        <v>288</v>
      </c>
      <c r="B310" s="213"/>
      <c r="C310" s="183" t="s">
        <v>213</v>
      </c>
      <c r="D310" s="184" t="s">
        <v>78</v>
      </c>
      <c r="E310" s="185">
        <v>1</v>
      </c>
      <c r="F310" s="213"/>
      <c r="G310" s="213"/>
      <c r="H310" s="213"/>
      <c r="I310" s="213"/>
      <c r="J310" s="213"/>
      <c r="K310" s="213"/>
      <c r="L310" s="213"/>
      <c r="M310" s="213"/>
      <c r="N310" s="213"/>
      <c r="O310" s="213"/>
      <c r="P310" s="213"/>
    </row>
    <row r="311" spans="1:16" x14ac:dyDescent="0.25">
      <c r="A311" s="174">
        <v>289</v>
      </c>
      <c r="B311" s="213"/>
      <c r="C311" s="183" t="s">
        <v>214</v>
      </c>
      <c r="D311" s="184" t="s">
        <v>135</v>
      </c>
      <c r="E311" s="185">
        <v>1</v>
      </c>
      <c r="F311" s="213"/>
      <c r="G311" s="213"/>
      <c r="H311" s="213"/>
      <c r="I311" s="213"/>
      <c r="J311" s="213"/>
      <c r="K311" s="213"/>
      <c r="L311" s="213"/>
      <c r="M311" s="213"/>
      <c r="N311" s="213"/>
      <c r="O311" s="213"/>
      <c r="P311" s="213"/>
    </row>
    <row r="312" spans="1:16" x14ac:dyDescent="0.25">
      <c r="A312" s="174">
        <v>290</v>
      </c>
      <c r="B312" s="213"/>
      <c r="C312" s="183" t="s">
        <v>107</v>
      </c>
      <c r="D312" s="184" t="s">
        <v>135</v>
      </c>
      <c r="E312" s="185">
        <v>1</v>
      </c>
      <c r="F312" s="213"/>
      <c r="G312" s="213"/>
      <c r="H312" s="213"/>
      <c r="I312" s="213"/>
      <c r="J312" s="213"/>
      <c r="K312" s="213"/>
      <c r="L312" s="213"/>
      <c r="M312" s="213"/>
      <c r="N312" s="213"/>
      <c r="O312" s="213"/>
      <c r="P312" s="213"/>
    </row>
    <row r="313" spans="1:16" x14ac:dyDescent="0.25">
      <c r="A313" s="174">
        <v>291</v>
      </c>
      <c r="B313" s="213"/>
      <c r="C313" s="183" t="s">
        <v>215</v>
      </c>
      <c r="D313" s="184" t="s">
        <v>143</v>
      </c>
      <c r="E313" s="185">
        <f>5.7+6.5+4.9</f>
        <v>17.100000000000001</v>
      </c>
      <c r="F313" s="213"/>
      <c r="G313" s="213"/>
      <c r="H313" s="213"/>
      <c r="I313" s="213"/>
      <c r="J313" s="213"/>
      <c r="K313" s="213"/>
      <c r="L313" s="213"/>
      <c r="M313" s="213"/>
      <c r="N313" s="213"/>
      <c r="O313" s="213"/>
      <c r="P313" s="213"/>
    </row>
    <row r="314" spans="1:16" x14ac:dyDescent="0.25">
      <c r="A314" s="174">
        <v>292</v>
      </c>
      <c r="B314" s="213"/>
      <c r="C314" s="183" t="s">
        <v>107</v>
      </c>
      <c r="D314" s="184" t="s">
        <v>135</v>
      </c>
      <c r="E314" s="185">
        <v>1</v>
      </c>
      <c r="F314" s="213"/>
      <c r="G314" s="213"/>
      <c r="H314" s="213"/>
      <c r="I314" s="213"/>
      <c r="J314" s="213"/>
      <c r="K314" s="213"/>
      <c r="L314" s="213"/>
      <c r="M314" s="213"/>
      <c r="N314" s="213"/>
      <c r="O314" s="213"/>
      <c r="P314" s="213"/>
    </row>
    <row r="315" spans="1:16" x14ac:dyDescent="0.25">
      <c r="A315" s="174"/>
      <c r="B315" s="213"/>
      <c r="C315" s="218" t="s">
        <v>216</v>
      </c>
      <c r="D315" s="184"/>
      <c r="E315" s="185"/>
      <c r="F315" s="213"/>
      <c r="G315" s="213"/>
      <c r="H315" s="213"/>
      <c r="I315" s="213"/>
      <c r="J315" s="213"/>
      <c r="K315" s="213"/>
      <c r="L315" s="213"/>
      <c r="M315" s="213"/>
      <c r="N315" s="213"/>
      <c r="O315" s="213"/>
      <c r="P315" s="213"/>
    </row>
    <row r="316" spans="1:16" x14ac:dyDescent="0.25">
      <c r="A316" s="174">
        <v>293</v>
      </c>
      <c r="B316" s="213"/>
      <c r="C316" s="183" t="s">
        <v>217</v>
      </c>
      <c r="D316" s="184" t="s">
        <v>218</v>
      </c>
      <c r="E316" s="185">
        <v>9</v>
      </c>
      <c r="F316" s="213"/>
      <c r="G316" s="213"/>
      <c r="H316" s="213"/>
      <c r="I316" s="213"/>
      <c r="J316" s="213"/>
      <c r="K316" s="213"/>
      <c r="L316" s="213"/>
      <c r="M316" s="213"/>
      <c r="N316" s="213"/>
      <c r="O316" s="213"/>
      <c r="P316" s="213"/>
    </row>
    <row r="317" spans="1:16" x14ac:dyDescent="0.25">
      <c r="A317" s="174">
        <v>294</v>
      </c>
      <c r="B317" s="213"/>
      <c r="C317" s="183" t="s">
        <v>219</v>
      </c>
      <c r="D317" s="184" t="s">
        <v>218</v>
      </c>
      <c r="E317" s="185">
        <v>4</v>
      </c>
      <c r="F317" s="213"/>
      <c r="G317" s="213"/>
      <c r="H317" s="213"/>
      <c r="I317" s="213"/>
      <c r="J317" s="213"/>
      <c r="K317" s="213"/>
      <c r="L317" s="213"/>
      <c r="M317" s="213"/>
      <c r="N317" s="213"/>
      <c r="O317" s="213"/>
      <c r="P317" s="213"/>
    </row>
    <row r="318" spans="1:16" x14ac:dyDescent="0.25">
      <c r="A318" s="174">
        <v>295</v>
      </c>
      <c r="B318" s="213"/>
      <c r="C318" s="183" t="s">
        <v>220</v>
      </c>
      <c r="D318" s="184" t="s">
        <v>218</v>
      </c>
      <c r="E318" s="185">
        <v>2</v>
      </c>
      <c r="F318" s="213"/>
      <c r="G318" s="213"/>
      <c r="H318" s="213"/>
      <c r="I318" s="213"/>
      <c r="J318" s="213"/>
      <c r="K318" s="213"/>
      <c r="L318" s="213"/>
      <c r="M318" s="213"/>
      <c r="N318" s="213"/>
      <c r="O318" s="213"/>
      <c r="P318" s="213"/>
    </row>
    <row r="319" spans="1:16" x14ac:dyDescent="0.25">
      <c r="A319" s="174">
        <v>296</v>
      </c>
      <c r="B319" s="213"/>
      <c r="C319" s="183" t="s">
        <v>221</v>
      </c>
      <c r="D319" s="184" t="s">
        <v>218</v>
      </c>
      <c r="E319" s="185">
        <v>1</v>
      </c>
      <c r="F319" s="213"/>
      <c r="G319" s="213"/>
      <c r="H319" s="213"/>
      <c r="I319" s="213"/>
      <c r="J319" s="213"/>
      <c r="K319" s="213"/>
      <c r="L319" s="213"/>
      <c r="M319" s="213"/>
      <c r="N319" s="213"/>
      <c r="O319" s="213"/>
      <c r="P319" s="213"/>
    </row>
    <row r="320" spans="1:16" x14ac:dyDescent="0.25">
      <c r="A320" s="174">
        <v>297</v>
      </c>
      <c r="B320" s="213"/>
      <c r="C320" s="183" t="s">
        <v>222</v>
      </c>
      <c r="D320" s="184" t="s">
        <v>218</v>
      </c>
      <c r="E320" s="185">
        <v>1</v>
      </c>
      <c r="F320" s="213"/>
      <c r="G320" s="213"/>
      <c r="H320" s="213"/>
      <c r="I320" s="213"/>
      <c r="J320" s="213"/>
      <c r="K320" s="213"/>
      <c r="L320" s="213"/>
      <c r="M320" s="213"/>
      <c r="N320" s="213"/>
      <c r="O320" s="213"/>
      <c r="P320" s="213"/>
    </row>
    <row r="321" spans="1:16" x14ac:dyDescent="0.25">
      <c r="A321" s="174">
        <v>298</v>
      </c>
      <c r="B321" s="213"/>
      <c r="C321" s="183" t="s">
        <v>223</v>
      </c>
      <c r="D321" s="184" t="s">
        <v>218</v>
      </c>
      <c r="E321" s="185">
        <v>1</v>
      </c>
      <c r="F321" s="213"/>
      <c r="G321" s="213"/>
      <c r="H321" s="213"/>
      <c r="I321" s="213"/>
      <c r="J321" s="213"/>
      <c r="K321" s="213"/>
      <c r="L321" s="213"/>
      <c r="M321" s="213"/>
      <c r="N321" s="213"/>
      <c r="O321" s="213"/>
      <c r="P321" s="213"/>
    </row>
    <row r="322" spans="1:16" x14ac:dyDescent="0.25">
      <c r="A322" s="174">
        <v>299</v>
      </c>
      <c r="B322" s="213"/>
      <c r="C322" s="183" t="s">
        <v>224</v>
      </c>
      <c r="D322" s="184" t="s">
        <v>218</v>
      </c>
      <c r="E322" s="185">
        <v>1</v>
      </c>
      <c r="F322" s="213"/>
      <c r="G322" s="213"/>
      <c r="H322" s="213"/>
      <c r="I322" s="213"/>
      <c r="J322" s="213"/>
      <c r="K322" s="213"/>
      <c r="L322" s="213"/>
      <c r="M322" s="213"/>
      <c r="N322" s="213"/>
      <c r="O322" s="213"/>
      <c r="P322" s="213"/>
    </row>
    <row r="323" spans="1:16" x14ac:dyDescent="0.25">
      <c r="A323" s="174">
        <v>300</v>
      </c>
      <c r="B323" s="213"/>
      <c r="C323" s="183" t="s">
        <v>225</v>
      </c>
      <c r="D323" s="184" t="s">
        <v>218</v>
      </c>
      <c r="E323" s="185">
        <v>1</v>
      </c>
      <c r="F323" s="213"/>
      <c r="G323" s="213"/>
      <c r="H323" s="213"/>
      <c r="I323" s="213"/>
      <c r="J323" s="213"/>
      <c r="K323" s="213"/>
      <c r="L323" s="213"/>
      <c r="M323" s="213"/>
      <c r="N323" s="213"/>
      <c r="O323" s="213"/>
      <c r="P323" s="213"/>
    </row>
    <row r="324" spans="1:16" x14ac:dyDescent="0.25">
      <c r="A324" s="174">
        <v>301</v>
      </c>
      <c r="B324" s="213"/>
      <c r="C324" s="183" t="s">
        <v>226</v>
      </c>
      <c r="D324" s="184" t="s">
        <v>218</v>
      </c>
      <c r="E324" s="185">
        <v>1</v>
      </c>
      <c r="F324" s="213"/>
      <c r="G324" s="213"/>
      <c r="H324" s="213"/>
      <c r="I324" s="213"/>
      <c r="J324" s="213"/>
      <c r="K324" s="213"/>
      <c r="L324" s="213"/>
      <c r="M324" s="213"/>
      <c r="N324" s="213"/>
      <c r="O324" s="213"/>
      <c r="P324" s="213"/>
    </row>
    <row r="325" spans="1:16" x14ac:dyDescent="0.25">
      <c r="A325" s="174">
        <v>302</v>
      </c>
      <c r="B325" s="213"/>
      <c r="C325" s="183" t="s">
        <v>227</v>
      </c>
      <c r="D325" s="184" t="s">
        <v>218</v>
      </c>
      <c r="E325" s="185">
        <v>2</v>
      </c>
      <c r="F325" s="213"/>
      <c r="G325" s="213"/>
      <c r="H325" s="213"/>
      <c r="I325" s="213"/>
      <c r="J325" s="213"/>
      <c r="K325" s="213"/>
      <c r="L325" s="213"/>
      <c r="M325" s="213"/>
      <c r="N325" s="213"/>
      <c r="O325" s="213"/>
      <c r="P325" s="213"/>
    </row>
    <row r="326" spans="1:16" x14ac:dyDescent="0.25">
      <c r="A326" s="174">
        <v>303</v>
      </c>
      <c r="B326" s="213"/>
      <c r="C326" s="183" t="s">
        <v>228</v>
      </c>
      <c r="D326" s="184" t="s">
        <v>218</v>
      </c>
      <c r="E326" s="185">
        <v>2</v>
      </c>
      <c r="F326" s="213"/>
      <c r="G326" s="213"/>
      <c r="H326" s="213"/>
      <c r="I326" s="213"/>
      <c r="J326" s="213"/>
      <c r="K326" s="213"/>
      <c r="L326" s="213"/>
      <c r="M326" s="213"/>
      <c r="N326" s="213"/>
      <c r="O326" s="213"/>
      <c r="P326" s="213"/>
    </row>
    <row r="327" spans="1:16" x14ac:dyDescent="0.25">
      <c r="A327" s="174">
        <v>304</v>
      </c>
      <c r="B327" s="213"/>
      <c r="C327" s="183" t="s">
        <v>229</v>
      </c>
      <c r="D327" s="184" t="s">
        <v>218</v>
      </c>
      <c r="E327" s="185">
        <v>2</v>
      </c>
      <c r="F327" s="213"/>
      <c r="G327" s="213"/>
      <c r="H327" s="213"/>
      <c r="I327" s="213"/>
      <c r="J327" s="213"/>
      <c r="K327" s="213"/>
      <c r="L327" s="213"/>
      <c r="M327" s="213"/>
      <c r="N327" s="213"/>
      <c r="O327" s="213"/>
      <c r="P327" s="213"/>
    </row>
    <row r="328" spans="1:16" x14ac:dyDescent="0.25">
      <c r="A328" s="174">
        <v>305</v>
      </c>
      <c r="B328" s="213"/>
      <c r="C328" s="183" t="s">
        <v>230</v>
      </c>
      <c r="D328" s="184" t="s">
        <v>218</v>
      </c>
      <c r="E328" s="185">
        <v>1</v>
      </c>
      <c r="F328" s="213"/>
      <c r="G328" s="213"/>
      <c r="H328" s="213"/>
      <c r="I328" s="213"/>
      <c r="J328" s="213"/>
      <c r="K328" s="213"/>
      <c r="L328" s="213"/>
      <c r="M328" s="213"/>
      <c r="N328" s="213"/>
      <c r="O328" s="213"/>
      <c r="P328" s="213"/>
    </row>
    <row r="329" spans="1:16" x14ac:dyDescent="0.25">
      <c r="A329" s="174">
        <v>306</v>
      </c>
      <c r="B329" s="213"/>
      <c r="C329" s="183" t="s">
        <v>231</v>
      </c>
      <c r="D329" s="184" t="s">
        <v>218</v>
      </c>
      <c r="E329" s="185">
        <v>2</v>
      </c>
      <c r="F329" s="213"/>
      <c r="G329" s="213"/>
      <c r="H329" s="213"/>
      <c r="I329" s="213"/>
      <c r="J329" s="213"/>
      <c r="K329" s="213"/>
      <c r="L329" s="213"/>
      <c r="M329" s="213"/>
      <c r="N329" s="213"/>
      <c r="O329" s="213"/>
      <c r="P329" s="213"/>
    </row>
    <row r="330" spans="1:16" x14ac:dyDescent="0.25">
      <c r="A330" s="174">
        <v>307</v>
      </c>
      <c r="B330" s="213"/>
      <c r="C330" s="183" t="s">
        <v>232</v>
      </c>
      <c r="D330" s="184" t="s">
        <v>218</v>
      </c>
      <c r="E330" s="185">
        <v>4</v>
      </c>
      <c r="F330" s="213"/>
      <c r="G330" s="213"/>
      <c r="H330" s="213"/>
      <c r="I330" s="213"/>
      <c r="J330" s="213"/>
      <c r="K330" s="213"/>
      <c r="L330" s="213"/>
      <c r="M330" s="213"/>
      <c r="N330" s="213"/>
      <c r="O330" s="213"/>
      <c r="P330" s="213"/>
    </row>
    <row r="331" spans="1:16" x14ac:dyDescent="0.25">
      <c r="A331" s="174">
        <v>308</v>
      </c>
      <c r="B331" s="213"/>
      <c r="C331" s="183" t="s">
        <v>233</v>
      </c>
      <c r="D331" s="184" t="s">
        <v>218</v>
      </c>
      <c r="E331" s="185">
        <v>2</v>
      </c>
      <c r="F331" s="213"/>
      <c r="G331" s="213"/>
      <c r="H331" s="213"/>
      <c r="I331" s="213"/>
      <c r="J331" s="213"/>
      <c r="K331" s="213"/>
      <c r="L331" s="213"/>
      <c r="M331" s="213"/>
      <c r="N331" s="213"/>
      <c r="O331" s="213"/>
      <c r="P331" s="213"/>
    </row>
    <row r="332" spans="1:16" x14ac:dyDescent="0.25">
      <c r="A332" s="174">
        <v>309</v>
      </c>
      <c r="B332" s="213"/>
      <c r="C332" s="183" t="s">
        <v>234</v>
      </c>
      <c r="D332" s="184" t="s">
        <v>218</v>
      </c>
      <c r="E332" s="185">
        <v>4</v>
      </c>
      <c r="F332" s="213"/>
      <c r="G332" s="213"/>
      <c r="H332" s="213"/>
      <c r="I332" s="213"/>
      <c r="J332" s="213"/>
      <c r="K332" s="213"/>
      <c r="L332" s="213"/>
      <c r="M332" s="213"/>
      <c r="N332" s="213"/>
      <c r="O332" s="213"/>
      <c r="P332" s="213"/>
    </row>
    <row r="333" spans="1:16" x14ac:dyDescent="0.25">
      <c r="A333" s="174">
        <v>310</v>
      </c>
      <c r="B333" s="213"/>
      <c r="C333" s="183" t="s">
        <v>235</v>
      </c>
      <c r="D333" s="184" t="s">
        <v>218</v>
      </c>
      <c r="E333" s="185">
        <v>2</v>
      </c>
      <c r="F333" s="213"/>
      <c r="G333" s="213"/>
      <c r="H333" s="213"/>
      <c r="I333" s="213"/>
      <c r="J333" s="213"/>
      <c r="K333" s="213"/>
      <c r="L333" s="213"/>
      <c r="M333" s="213"/>
      <c r="N333" s="213"/>
      <c r="O333" s="213"/>
      <c r="P333" s="213"/>
    </row>
    <row r="334" spans="1:16" x14ac:dyDescent="0.25">
      <c r="A334" s="174">
        <v>311</v>
      </c>
      <c r="B334" s="213"/>
      <c r="C334" s="183" t="s">
        <v>236</v>
      </c>
      <c r="D334" s="184" t="s">
        <v>218</v>
      </c>
      <c r="E334" s="185">
        <v>3</v>
      </c>
      <c r="F334" s="213"/>
      <c r="G334" s="213"/>
      <c r="H334" s="213"/>
      <c r="I334" s="213"/>
      <c r="J334" s="213"/>
      <c r="K334" s="213"/>
      <c r="L334" s="213"/>
      <c r="M334" s="213"/>
      <c r="N334" s="213"/>
      <c r="O334" s="213"/>
      <c r="P334" s="213"/>
    </row>
    <row r="335" spans="1:16" x14ac:dyDescent="0.25">
      <c r="A335" s="174">
        <v>312</v>
      </c>
      <c r="B335" s="213"/>
      <c r="C335" s="183" t="s">
        <v>237</v>
      </c>
      <c r="D335" s="184" t="s">
        <v>218</v>
      </c>
      <c r="E335" s="185">
        <v>3</v>
      </c>
      <c r="F335" s="213"/>
      <c r="G335" s="213"/>
      <c r="H335" s="213"/>
      <c r="I335" s="213"/>
      <c r="J335" s="213"/>
      <c r="K335" s="213"/>
      <c r="L335" s="213"/>
      <c r="M335" s="213"/>
      <c r="N335" s="213"/>
      <c r="O335" s="213"/>
      <c r="P335" s="213"/>
    </row>
    <row r="336" spans="1:16" x14ac:dyDescent="0.25">
      <c r="A336" s="174">
        <v>313</v>
      </c>
      <c r="B336" s="213"/>
      <c r="C336" s="183" t="s">
        <v>238</v>
      </c>
      <c r="D336" s="184" t="s">
        <v>218</v>
      </c>
      <c r="E336" s="185">
        <v>5</v>
      </c>
      <c r="F336" s="213"/>
      <c r="G336" s="213"/>
      <c r="H336" s="213"/>
      <c r="I336" s="213"/>
      <c r="J336" s="213"/>
      <c r="K336" s="213"/>
      <c r="L336" s="213"/>
      <c r="M336" s="213"/>
      <c r="N336" s="213"/>
      <c r="O336" s="213"/>
      <c r="P336" s="213"/>
    </row>
    <row r="337" spans="1:16" x14ac:dyDescent="0.25">
      <c r="A337" s="174">
        <v>314</v>
      </c>
      <c r="B337" s="213"/>
      <c r="C337" s="183" t="s">
        <v>239</v>
      </c>
      <c r="D337" s="184" t="s">
        <v>218</v>
      </c>
      <c r="E337" s="199">
        <v>1</v>
      </c>
      <c r="F337" s="213"/>
      <c r="G337" s="213"/>
      <c r="H337" s="213"/>
      <c r="I337" s="213"/>
      <c r="J337" s="213"/>
      <c r="K337" s="213"/>
      <c r="L337" s="213"/>
      <c r="M337" s="213"/>
      <c r="N337" s="213"/>
      <c r="O337" s="213"/>
      <c r="P337" s="213"/>
    </row>
    <row r="338" spans="1:16" x14ac:dyDescent="0.25">
      <c r="A338" s="174">
        <v>315</v>
      </c>
      <c r="B338" s="213"/>
      <c r="C338" s="183" t="s">
        <v>240</v>
      </c>
      <c r="D338" s="184" t="s">
        <v>218</v>
      </c>
      <c r="E338" s="199">
        <v>3</v>
      </c>
      <c r="F338" s="213"/>
      <c r="G338" s="213"/>
      <c r="H338" s="213"/>
      <c r="I338" s="213"/>
      <c r="J338" s="213"/>
      <c r="K338" s="213"/>
      <c r="L338" s="213"/>
      <c r="M338" s="213"/>
      <c r="N338" s="213"/>
      <c r="O338" s="213"/>
      <c r="P338" s="213"/>
    </row>
    <row r="339" spans="1:16" x14ac:dyDescent="0.25">
      <c r="A339" s="174">
        <v>316</v>
      </c>
      <c r="B339" s="213"/>
      <c r="C339" s="183" t="s">
        <v>241</v>
      </c>
      <c r="D339" s="184" t="s">
        <v>218</v>
      </c>
      <c r="E339" s="199">
        <v>1</v>
      </c>
      <c r="F339" s="213"/>
      <c r="G339" s="213"/>
      <c r="H339" s="213"/>
      <c r="I339" s="213"/>
      <c r="J339" s="213"/>
      <c r="K339" s="213"/>
      <c r="L339" s="213"/>
      <c r="M339" s="213"/>
      <c r="N339" s="213"/>
      <c r="O339" s="213"/>
      <c r="P339" s="213"/>
    </row>
    <row r="340" spans="1:16" x14ac:dyDescent="0.25">
      <c r="A340" s="174">
        <v>317</v>
      </c>
      <c r="B340" s="213"/>
      <c r="C340" s="183" t="s">
        <v>242</v>
      </c>
      <c r="D340" s="184" t="s">
        <v>218</v>
      </c>
      <c r="E340" s="199">
        <v>2</v>
      </c>
      <c r="F340" s="213"/>
      <c r="G340" s="213"/>
      <c r="H340" s="213"/>
      <c r="I340" s="213"/>
      <c r="J340" s="213"/>
      <c r="K340" s="213"/>
      <c r="L340" s="213"/>
      <c r="M340" s="213"/>
      <c r="N340" s="213"/>
      <c r="O340" s="213"/>
      <c r="P340" s="213"/>
    </row>
    <row r="341" spans="1:16" x14ac:dyDescent="0.25">
      <c r="A341" s="174">
        <v>318</v>
      </c>
      <c r="B341" s="213"/>
      <c r="C341" s="183" t="s">
        <v>243</v>
      </c>
      <c r="D341" s="184" t="s">
        <v>218</v>
      </c>
      <c r="E341" s="199">
        <v>2</v>
      </c>
      <c r="F341" s="213"/>
      <c r="G341" s="213"/>
      <c r="H341" s="213"/>
      <c r="I341" s="213"/>
      <c r="J341" s="213"/>
      <c r="K341" s="213"/>
      <c r="L341" s="213"/>
      <c r="M341" s="213"/>
      <c r="N341" s="213"/>
      <c r="O341" s="213"/>
      <c r="P341" s="213"/>
    </row>
    <row r="342" spans="1:16" x14ac:dyDescent="0.25">
      <c r="A342" s="174">
        <v>319</v>
      </c>
      <c r="B342" s="213"/>
      <c r="C342" s="183" t="s">
        <v>244</v>
      </c>
      <c r="D342" s="184" t="s">
        <v>218</v>
      </c>
      <c r="E342" s="185">
        <v>2</v>
      </c>
      <c r="F342" s="213"/>
      <c r="G342" s="213"/>
      <c r="H342" s="213"/>
      <c r="I342" s="213"/>
      <c r="J342" s="213"/>
      <c r="K342" s="213"/>
      <c r="L342" s="213"/>
      <c r="M342" s="213"/>
      <c r="N342" s="213"/>
      <c r="O342" s="213"/>
      <c r="P342" s="213"/>
    </row>
    <row r="343" spans="1:16" x14ac:dyDescent="0.25">
      <c r="A343" s="174">
        <v>320</v>
      </c>
      <c r="B343" s="213"/>
      <c r="C343" s="183" t="s">
        <v>245</v>
      </c>
      <c r="D343" s="184" t="s">
        <v>218</v>
      </c>
      <c r="E343" s="185">
        <v>2</v>
      </c>
      <c r="F343" s="213"/>
      <c r="G343" s="213"/>
      <c r="H343" s="213"/>
      <c r="I343" s="213"/>
      <c r="J343" s="213"/>
      <c r="K343" s="213"/>
      <c r="L343" s="213"/>
      <c r="M343" s="213"/>
      <c r="N343" s="213"/>
      <c r="O343" s="213"/>
      <c r="P343" s="213"/>
    </row>
    <row r="344" spans="1:16" x14ac:dyDescent="0.25">
      <c r="A344" s="174">
        <v>321</v>
      </c>
      <c r="B344" s="213"/>
      <c r="C344" s="183" t="s">
        <v>246</v>
      </c>
      <c r="D344" s="184" t="s">
        <v>218</v>
      </c>
      <c r="E344" s="185">
        <v>3</v>
      </c>
      <c r="F344" s="213"/>
      <c r="G344" s="213"/>
      <c r="H344" s="213"/>
      <c r="I344" s="213"/>
      <c r="J344" s="213"/>
      <c r="K344" s="213"/>
      <c r="L344" s="213"/>
      <c r="M344" s="213"/>
      <c r="N344" s="213"/>
      <c r="O344" s="213"/>
      <c r="P344" s="213"/>
    </row>
    <row r="345" spans="1:16" x14ac:dyDescent="0.25">
      <c r="A345" s="174">
        <v>322</v>
      </c>
      <c r="B345" s="213"/>
      <c r="C345" s="183" t="s">
        <v>247</v>
      </c>
      <c r="D345" s="184" t="s">
        <v>218</v>
      </c>
      <c r="E345" s="185">
        <v>4</v>
      </c>
      <c r="F345" s="213"/>
      <c r="G345" s="213"/>
      <c r="H345" s="213"/>
      <c r="I345" s="213"/>
      <c r="J345" s="213"/>
      <c r="K345" s="213"/>
      <c r="L345" s="213"/>
      <c r="M345" s="213"/>
      <c r="N345" s="213"/>
      <c r="O345" s="213"/>
      <c r="P345" s="213"/>
    </row>
    <row r="346" spans="1:16" x14ac:dyDescent="0.25">
      <c r="A346" s="174">
        <v>323</v>
      </c>
      <c r="B346" s="213"/>
      <c r="C346" s="183" t="s">
        <v>248</v>
      </c>
      <c r="D346" s="184" t="s">
        <v>218</v>
      </c>
      <c r="E346" s="199">
        <v>4</v>
      </c>
      <c r="F346" s="213"/>
      <c r="G346" s="213"/>
      <c r="H346" s="213"/>
      <c r="I346" s="213"/>
      <c r="J346" s="213"/>
      <c r="K346" s="213"/>
      <c r="L346" s="213"/>
      <c r="M346" s="213"/>
      <c r="N346" s="213"/>
      <c r="O346" s="213"/>
      <c r="P346" s="213"/>
    </row>
    <row r="347" spans="1:16" x14ac:dyDescent="0.25">
      <c r="A347" s="174">
        <v>324</v>
      </c>
      <c r="B347" s="213"/>
      <c r="C347" s="183" t="s">
        <v>249</v>
      </c>
      <c r="D347" s="184" t="s">
        <v>218</v>
      </c>
      <c r="E347" s="199">
        <v>4</v>
      </c>
      <c r="F347" s="213"/>
      <c r="G347" s="213"/>
      <c r="H347" s="213"/>
      <c r="I347" s="213"/>
      <c r="J347" s="213"/>
      <c r="K347" s="213"/>
      <c r="L347" s="213"/>
      <c r="M347" s="213"/>
      <c r="N347" s="213"/>
      <c r="O347" s="213"/>
      <c r="P347" s="213"/>
    </row>
    <row r="348" spans="1:16" x14ac:dyDescent="0.25">
      <c r="A348" s="174">
        <v>325</v>
      </c>
      <c r="B348" s="213"/>
      <c r="C348" s="183" t="s">
        <v>250</v>
      </c>
      <c r="D348" s="184" t="s">
        <v>218</v>
      </c>
      <c r="E348" s="199">
        <v>3</v>
      </c>
      <c r="F348" s="213"/>
      <c r="G348" s="213"/>
      <c r="H348" s="213"/>
      <c r="I348" s="213"/>
      <c r="J348" s="213"/>
      <c r="K348" s="213"/>
      <c r="L348" s="213"/>
      <c r="M348" s="213"/>
      <c r="N348" s="213"/>
      <c r="O348" s="213"/>
      <c r="P348" s="213"/>
    </row>
    <row r="349" spans="1:16" x14ac:dyDescent="0.25">
      <c r="A349" s="174">
        <v>326</v>
      </c>
      <c r="B349" s="213"/>
      <c r="C349" s="183" t="s">
        <v>251</v>
      </c>
      <c r="D349" s="184" t="s">
        <v>218</v>
      </c>
      <c r="E349" s="199">
        <v>1</v>
      </c>
      <c r="F349" s="213"/>
      <c r="G349" s="213"/>
      <c r="H349" s="213"/>
      <c r="I349" s="213"/>
      <c r="J349" s="213"/>
      <c r="K349" s="213"/>
      <c r="L349" s="213"/>
      <c r="M349" s="213"/>
      <c r="N349" s="213"/>
      <c r="O349" s="213"/>
      <c r="P349" s="213"/>
    </row>
    <row r="350" spans="1:16" x14ac:dyDescent="0.25">
      <c r="A350" s="174">
        <v>327</v>
      </c>
      <c r="B350" s="213"/>
      <c r="C350" s="183" t="s">
        <v>252</v>
      </c>
      <c r="D350" s="184" t="s">
        <v>218</v>
      </c>
      <c r="E350" s="199">
        <v>2</v>
      </c>
      <c r="F350" s="213"/>
      <c r="G350" s="213"/>
      <c r="H350" s="213"/>
      <c r="I350" s="213"/>
      <c r="J350" s="213"/>
      <c r="K350" s="213"/>
      <c r="L350" s="213"/>
      <c r="M350" s="213"/>
      <c r="N350" s="213"/>
      <c r="O350" s="213"/>
      <c r="P350" s="213"/>
    </row>
    <row r="351" spans="1:16" x14ac:dyDescent="0.25">
      <c r="A351" s="174">
        <v>328</v>
      </c>
      <c r="B351" s="213"/>
      <c r="C351" s="183" t="s">
        <v>253</v>
      </c>
      <c r="D351" s="184" t="s">
        <v>218</v>
      </c>
      <c r="E351" s="131">
        <v>1</v>
      </c>
      <c r="F351" s="213"/>
      <c r="G351" s="213"/>
      <c r="H351" s="213"/>
      <c r="I351" s="213"/>
      <c r="J351" s="213"/>
      <c r="K351" s="213"/>
      <c r="L351" s="213"/>
      <c r="M351" s="213"/>
      <c r="N351" s="213"/>
      <c r="O351" s="213"/>
      <c r="P351" s="213"/>
    </row>
    <row r="352" spans="1:16" x14ac:dyDescent="0.25">
      <c r="A352" s="174">
        <v>329</v>
      </c>
      <c r="B352" s="213"/>
      <c r="C352" s="183" t="s">
        <v>254</v>
      </c>
      <c r="D352" s="184" t="s">
        <v>218</v>
      </c>
      <c r="E352" s="185">
        <v>2</v>
      </c>
      <c r="F352" s="213"/>
      <c r="G352" s="213"/>
      <c r="H352" s="213"/>
      <c r="I352" s="213"/>
      <c r="J352" s="213"/>
      <c r="K352" s="213"/>
      <c r="L352" s="213"/>
      <c r="M352" s="213"/>
      <c r="N352" s="213"/>
      <c r="O352" s="213"/>
      <c r="P352" s="213"/>
    </row>
    <row r="353" spans="1:16" x14ac:dyDescent="0.25">
      <c r="A353" s="174">
        <v>330</v>
      </c>
      <c r="B353" s="213"/>
      <c r="C353" s="183" t="s">
        <v>255</v>
      </c>
      <c r="D353" s="184" t="s">
        <v>218</v>
      </c>
      <c r="E353" s="185">
        <v>4</v>
      </c>
      <c r="F353" s="213"/>
      <c r="G353" s="213"/>
      <c r="H353" s="213"/>
      <c r="I353" s="213"/>
      <c r="J353" s="213"/>
      <c r="K353" s="213"/>
      <c r="L353" s="213"/>
      <c r="M353" s="213"/>
      <c r="N353" s="213"/>
      <c r="O353" s="213"/>
      <c r="P353" s="213"/>
    </row>
    <row r="354" spans="1:16" x14ac:dyDescent="0.25">
      <c r="A354" s="174">
        <v>331</v>
      </c>
      <c r="B354" s="213"/>
      <c r="C354" s="183" t="s">
        <v>256</v>
      </c>
      <c r="D354" s="184" t="s">
        <v>218</v>
      </c>
      <c r="E354" s="199">
        <v>2</v>
      </c>
      <c r="F354" s="213"/>
      <c r="G354" s="213"/>
      <c r="H354" s="213"/>
      <c r="I354" s="213"/>
      <c r="J354" s="213"/>
      <c r="K354" s="213"/>
      <c r="L354" s="213"/>
      <c r="M354" s="213"/>
      <c r="N354" s="213"/>
      <c r="O354" s="213"/>
      <c r="P354" s="213"/>
    </row>
    <row r="355" spans="1:16" x14ac:dyDescent="0.25">
      <c r="A355" s="174">
        <v>332</v>
      </c>
      <c r="B355" s="213"/>
      <c r="C355" s="183" t="s">
        <v>257</v>
      </c>
      <c r="D355" s="184" t="s">
        <v>218</v>
      </c>
      <c r="E355" s="199">
        <v>2</v>
      </c>
      <c r="F355" s="213"/>
      <c r="G355" s="213"/>
      <c r="H355" s="213"/>
      <c r="I355" s="213"/>
      <c r="J355" s="213"/>
      <c r="K355" s="213"/>
      <c r="L355" s="213"/>
      <c r="M355" s="213"/>
      <c r="N355" s="213"/>
      <c r="O355" s="213"/>
      <c r="P355" s="213"/>
    </row>
    <row r="356" spans="1:16" x14ac:dyDescent="0.25">
      <c r="A356" s="174">
        <v>333</v>
      </c>
      <c r="B356" s="213"/>
      <c r="C356" s="183" t="s">
        <v>258</v>
      </c>
      <c r="D356" s="219" t="s">
        <v>218</v>
      </c>
      <c r="E356" s="199">
        <v>1</v>
      </c>
      <c r="F356" s="213"/>
      <c r="G356" s="213"/>
      <c r="H356" s="213"/>
      <c r="I356" s="213"/>
      <c r="J356" s="213"/>
      <c r="K356" s="213"/>
      <c r="L356" s="213"/>
      <c r="M356" s="213"/>
      <c r="N356" s="213"/>
      <c r="O356" s="213"/>
      <c r="P356" s="213"/>
    </row>
    <row r="357" spans="1:16" ht="15.75" thickBot="1" x14ac:dyDescent="0.3">
      <c r="A357" s="174">
        <v>334</v>
      </c>
      <c r="B357" s="213"/>
      <c r="C357" s="129" t="s">
        <v>259</v>
      </c>
      <c r="D357" s="174" t="s">
        <v>85</v>
      </c>
      <c r="E357" s="220">
        <f>SUM(E316:E356)</f>
        <v>99</v>
      </c>
      <c r="F357" s="213"/>
      <c r="G357" s="213"/>
      <c r="H357" s="213"/>
      <c r="I357" s="213"/>
      <c r="J357" s="213"/>
      <c r="K357" s="213"/>
      <c r="L357" s="213"/>
      <c r="M357" s="213"/>
      <c r="N357" s="213"/>
      <c r="O357" s="213"/>
      <c r="P357" s="213"/>
    </row>
    <row r="358" spans="1:16" ht="15.75" thickBot="1" x14ac:dyDescent="0.3">
      <c r="A358" s="280" t="s">
        <v>430</v>
      </c>
      <c r="B358" s="281"/>
      <c r="C358" s="281"/>
      <c r="D358" s="281"/>
      <c r="E358" s="281"/>
      <c r="F358" s="281"/>
      <c r="G358" s="281"/>
      <c r="H358" s="281"/>
      <c r="I358" s="281"/>
      <c r="J358" s="281"/>
      <c r="K358" s="281"/>
      <c r="L358" s="281"/>
      <c r="M358" s="221"/>
      <c r="N358" s="221"/>
      <c r="O358" s="221"/>
      <c r="P358" s="222"/>
    </row>
    <row r="361" spans="1:16" ht="75.75" customHeight="1" x14ac:dyDescent="0.25">
      <c r="C361" s="278" t="s">
        <v>560</v>
      </c>
      <c r="D361" s="278"/>
      <c r="E361" s="278"/>
      <c r="F361" s="278"/>
      <c r="G361" s="278"/>
      <c r="H361" s="278"/>
      <c r="I361" s="278"/>
      <c r="J361" s="278"/>
      <c r="K361" s="278"/>
      <c r="L361" s="278"/>
      <c r="M361" s="278"/>
      <c r="N361" s="278"/>
      <c r="O361" s="278"/>
      <c r="P361" s="278"/>
    </row>
    <row r="362" spans="1:16" ht="63.75" customHeight="1" x14ac:dyDescent="0.25">
      <c r="C362" s="278" t="s">
        <v>559</v>
      </c>
      <c r="D362" s="278"/>
      <c r="E362" s="278"/>
      <c r="F362" s="278"/>
      <c r="G362" s="278"/>
      <c r="H362" s="278"/>
      <c r="I362" s="278"/>
      <c r="J362" s="278"/>
      <c r="K362" s="278"/>
      <c r="L362" s="278"/>
      <c r="M362" s="278"/>
      <c r="N362" s="278"/>
      <c r="O362" s="278"/>
      <c r="P362" s="278"/>
    </row>
    <row r="363" spans="1:16" x14ac:dyDescent="0.25">
      <c r="C363" s="238" t="s">
        <v>556</v>
      </c>
    </row>
    <row r="364" spans="1:16" x14ac:dyDescent="0.25">
      <c r="C364" s="237" t="s">
        <v>557</v>
      </c>
    </row>
    <row r="365" spans="1:16" x14ac:dyDescent="0.25">
      <c r="C365" s="237" t="s">
        <v>558</v>
      </c>
    </row>
    <row r="366" spans="1:16" x14ac:dyDescent="0.25">
      <c r="C366" s="238"/>
    </row>
    <row r="367" spans="1:16" x14ac:dyDescent="0.25">
      <c r="C367" s="237"/>
    </row>
    <row r="368" spans="1:16" x14ac:dyDescent="0.25">
      <c r="C368" s="148" t="s">
        <v>15</v>
      </c>
    </row>
    <row r="369" spans="3:3" x14ac:dyDescent="0.25">
      <c r="C369" s="149"/>
    </row>
    <row r="370" spans="3:3" x14ac:dyDescent="0.25">
      <c r="C370" s="150" t="s">
        <v>16</v>
      </c>
    </row>
    <row r="371" spans="3:3" x14ac:dyDescent="0.25">
      <c r="C371" s="108" t="s">
        <v>575</v>
      </c>
    </row>
    <row r="372" spans="3:3" x14ac:dyDescent="0.25">
      <c r="C372" s="108"/>
    </row>
    <row r="373" spans="3:3" x14ac:dyDescent="0.25">
      <c r="C373" s="151" t="s">
        <v>47</v>
      </c>
    </row>
    <row r="374" spans="3:3" x14ac:dyDescent="0.25">
      <c r="C374" s="149"/>
    </row>
    <row r="375" spans="3:3" x14ac:dyDescent="0.25">
      <c r="C375" s="150" t="s">
        <v>16</v>
      </c>
    </row>
    <row r="376" spans="3:3" x14ac:dyDescent="0.25">
      <c r="C376" s="152" t="s">
        <v>17</v>
      </c>
    </row>
    <row r="377" spans="3:3" x14ac:dyDescent="0.25">
      <c r="C377" s="223"/>
    </row>
  </sheetData>
  <mergeCells count="23">
    <mergeCell ref="C361:P361"/>
    <mergeCell ref="C362:P362"/>
    <mergeCell ref="A11:A13"/>
    <mergeCell ref="B11:B13"/>
    <mergeCell ref="C11:C13"/>
    <mergeCell ref="D11:D13"/>
    <mergeCell ref="E11:E13"/>
    <mergeCell ref="A358:L358"/>
    <mergeCell ref="C2:L2"/>
    <mergeCell ref="C1:L1"/>
    <mergeCell ref="O12:O13"/>
    <mergeCell ref="P12:P13"/>
    <mergeCell ref="G11:G13"/>
    <mergeCell ref="F11:F13"/>
    <mergeCell ref="H11:K11"/>
    <mergeCell ref="L11:P11"/>
    <mergeCell ref="H12:H13"/>
    <mergeCell ref="I12:I13"/>
    <mergeCell ref="J12:J13"/>
    <mergeCell ref="K12:K13"/>
    <mergeCell ref="L12:L13"/>
    <mergeCell ref="M12:M13"/>
    <mergeCell ref="N12:N13"/>
  </mergeCells>
  <conditionalFormatting sqref="C85:C91">
    <cfRule type="duplicateValues" dxfId="3" priority="4"/>
  </conditionalFormatting>
  <conditionalFormatting sqref="C108:C109">
    <cfRule type="duplicateValues" dxfId="2" priority="3"/>
  </conditionalFormatting>
  <conditionalFormatting sqref="C72:C76">
    <cfRule type="duplicateValues" dxfId="1" priority="2"/>
  </conditionalFormatting>
  <conditionalFormatting sqref="C79:C83">
    <cfRule type="duplicateValues" dxfId="0" priority="1"/>
  </conditionalFormatting>
  <pageMargins left="0.31496062992125984" right="0.31496062992125984" top="0.78740157480314965" bottom="0.47244094488188981" header="0" footer="0.31496062992125984"/>
  <pageSetup paperSize="9" scale="71" fitToHeight="0" orientation="landscape" r:id="rId1"/>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5"/>
  <sheetViews>
    <sheetView topLeftCell="A40" workbookViewId="0">
      <selection activeCell="G15" sqref="G15"/>
    </sheetView>
  </sheetViews>
  <sheetFormatPr defaultRowHeight="15" x14ac:dyDescent="0.25"/>
  <cols>
    <col min="1" max="1" width="9.140625" style="84"/>
    <col min="3" max="3" width="64.7109375" customWidth="1"/>
    <col min="4" max="4" width="26.7109375" customWidth="1"/>
  </cols>
  <sheetData>
    <row r="1" spans="1:17" ht="15.75" x14ac:dyDescent="0.25">
      <c r="A1" s="81"/>
      <c r="B1" s="76"/>
      <c r="C1" s="294" t="s">
        <v>279</v>
      </c>
      <c r="D1" s="294"/>
      <c r="E1" s="294"/>
      <c r="F1" s="294"/>
      <c r="G1" s="294"/>
      <c r="H1" s="294"/>
      <c r="I1" s="294"/>
      <c r="J1" s="294"/>
      <c r="K1" s="294"/>
      <c r="L1" s="294"/>
      <c r="M1" s="294"/>
      <c r="N1" s="76"/>
      <c r="O1" s="76"/>
      <c r="P1" s="76"/>
      <c r="Q1" s="76"/>
    </row>
    <row r="2" spans="1:17" ht="15.75" x14ac:dyDescent="0.25">
      <c r="A2" s="82"/>
      <c r="B2" s="66"/>
      <c r="C2" s="295" t="s">
        <v>49</v>
      </c>
      <c r="D2" s="295"/>
      <c r="E2" s="295"/>
      <c r="F2" s="295"/>
      <c r="G2" s="295"/>
      <c r="H2" s="295"/>
      <c r="I2" s="295"/>
      <c r="J2" s="295"/>
      <c r="K2" s="295"/>
      <c r="L2" s="295"/>
      <c r="M2" s="295"/>
      <c r="N2" s="76"/>
      <c r="O2" s="76"/>
      <c r="P2" s="76"/>
      <c r="Q2" s="76"/>
    </row>
    <row r="3" spans="1:17" x14ac:dyDescent="0.25">
      <c r="A3" s="82"/>
      <c r="B3" s="66"/>
      <c r="C3" s="67"/>
      <c r="D3" s="67"/>
      <c r="E3" s="66"/>
      <c r="F3" s="76"/>
      <c r="G3" s="76"/>
      <c r="H3" s="76"/>
      <c r="I3" s="76"/>
      <c r="J3" s="76"/>
      <c r="K3" s="76"/>
      <c r="L3" s="76"/>
      <c r="M3" s="76"/>
      <c r="N3" s="76"/>
      <c r="O3" s="76"/>
      <c r="P3" s="76"/>
      <c r="Q3" s="76"/>
    </row>
    <row r="4" spans="1:17" x14ac:dyDescent="0.25">
      <c r="A4" s="116" t="s">
        <v>7</v>
      </c>
      <c r="B4" s="67"/>
      <c r="C4" s="55" t="s">
        <v>18</v>
      </c>
      <c r="D4" s="78"/>
      <c r="E4" s="78"/>
      <c r="F4" s="76"/>
      <c r="G4" s="73"/>
      <c r="H4" s="73"/>
      <c r="I4" s="76"/>
      <c r="J4" s="76"/>
      <c r="K4" s="76"/>
      <c r="L4" s="76"/>
      <c r="M4" s="76"/>
      <c r="N4" s="76"/>
      <c r="O4" s="76"/>
      <c r="P4" s="76"/>
      <c r="Q4" s="76"/>
    </row>
    <row r="5" spans="1:17" x14ac:dyDescent="0.25">
      <c r="A5" s="116" t="s">
        <v>6</v>
      </c>
      <c r="B5" s="67"/>
      <c r="C5" s="79" t="s">
        <v>20</v>
      </c>
      <c r="D5" s="32"/>
      <c r="E5" s="32"/>
      <c r="F5" s="76"/>
      <c r="G5" s="73"/>
      <c r="H5" s="73"/>
      <c r="I5" s="76"/>
      <c r="J5" s="76"/>
      <c r="K5" s="76"/>
      <c r="L5" s="76"/>
      <c r="M5" s="76"/>
      <c r="N5" s="76"/>
      <c r="O5" s="76"/>
      <c r="P5" s="76"/>
      <c r="Q5" s="76"/>
    </row>
    <row r="6" spans="1:17" x14ac:dyDescent="0.25">
      <c r="A6" s="116" t="s">
        <v>8</v>
      </c>
      <c r="B6" s="67"/>
      <c r="C6" s="79" t="s">
        <v>19</v>
      </c>
      <c r="D6" s="32"/>
      <c r="E6" s="32"/>
      <c r="F6" s="76"/>
      <c r="G6" s="73"/>
      <c r="H6" s="73"/>
      <c r="I6" s="76"/>
      <c r="J6" s="76"/>
      <c r="K6" s="76"/>
      <c r="L6" s="76"/>
      <c r="M6" s="76"/>
      <c r="N6" s="76"/>
      <c r="O6" s="76"/>
      <c r="P6" s="76"/>
      <c r="Q6" s="76"/>
    </row>
    <row r="7" spans="1:17" x14ac:dyDescent="0.25">
      <c r="A7" s="116" t="s">
        <v>59</v>
      </c>
      <c r="B7" s="67"/>
      <c r="C7" s="72"/>
      <c r="D7" s="80"/>
      <c r="E7" s="77"/>
      <c r="F7" s="76"/>
      <c r="G7" s="73"/>
      <c r="H7" s="73"/>
      <c r="I7" s="76"/>
      <c r="J7" s="76"/>
      <c r="K7" s="76"/>
      <c r="L7" s="76"/>
      <c r="M7" s="76"/>
      <c r="N7" s="76"/>
      <c r="O7" s="76"/>
      <c r="P7" s="76"/>
      <c r="Q7" s="76"/>
    </row>
    <row r="8" spans="1:17" x14ac:dyDescent="0.25">
      <c r="A8" s="83"/>
      <c r="B8" s="67"/>
      <c r="C8" s="67"/>
      <c r="D8" s="67"/>
      <c r="E8" s="67"/>
      <c r="F8" s="76"/>
      <c r="G8" s="76"/>
      <c r="H8" s="76"/>
      <c r="I8" s="76"/>
      <c r="J8" s="76"/>
      <c r="K8" s="76"/>
      <c r="L8" s="76"/>
      <c r="M8" s="76"/>
      <c r="N8" s="76"/>
      <c r="O8" s="76"/>
      <c r="P8" s="76"/>
      <c r="Q8" s="76"/>
    </row>
    <row r="9" spans="1:17" x14ac:dyDescent="0.25">
      <c r="A9" s="159" t="s">
        <v>364</v>
      </c>
      <c r="B9" s="67"/>
      <c r="C9" s="67"/>
      <c r="D9" s="67"/>
      <c r="E9" s="67"/>
      <c r="F9" s="76"/>
      <c r="G9" s="75"/>
      <c r="H9" s="74"/>
      <c r="I9" s="76"/>
      <c r="J9" s="76"/>
      <c r="K9" s="76"/>
      <c r="L9" s="76"/>
      <c r="M9" s="76"/>
      <c r="N9" s="76"/>
      <c r="O9" s="76"/>
      <c r="P9" s="76"/>
      <c r="Q9" s="64" t="s">
        <v>576</v>
      </c>
    </row>
    <row r="10" spans="1:17" x14ac:dyDescent="0.25">
      <c r="A10" s="83"/>
      <c r="B10" s="67"/>
      <c r="C10" s="67"/>
      <c r="D10" s="67"/>
      <c r="E10" s="67"/>
      <c r="F10" s="76"/>
      <c r="G10" s="76"/>
      <c r="H10" s="76"/>
      <c r="I10" s="76"/>
      <c r="J10" s="76"/>
      <c r="K10" s="76"/>
      <c r="L10" s="76"/>
      <c r="M10" s="76"/>
      <c r="N10" s="76"/>
      <c r="O10" s="76"/>
      <c r="P10" s="76"/>
      <c r="Q10" s="76"/>
    </row>
    <row r="11" spans="1:17" x14ac:dyDescent="0.25">
      <c r="A11" s="286" t="s">
        <v>60</v>
      </c>
      <c r="B11" s="287" t="s">
        <v>61</v>
      </c>
      <c r="C11" s="287" t="s">
        <v>62</v>
      </c>
      <c r="D11" s="289" t="s">
        <v>360</v>
      </c>
      <c r="E11" s="288" t="s">
        <v>63</v>
      </c>
      <c r="F11" s="287" t="s">
        <v>64</v>
      </c>
      <c r="G11" s="296" t="s">
        <v>65</v>
      </c>
      <c r="H11" s="296" t="s">
        <v>66</v>
      </c>
      <c r="I11" s="289" t="s">
        <v>67</v>
      </c>
      <c r="J11" s="289"/>
      <c r="K11" s="289"/>
      <c r="L11" s="289"/>
      <c r="M11" s="299" t="s">
        <v>68</v>
      </c>
      <c r="N11" s="300"/>
      <c r="O11" s="300"/>
      <c r="P11" s="300"/>
      <c r="Q11" s="301"/>
    </row>
    <row r="12" spans="1:17" x14ac:dyDescent="0.25">
      <c r="A12" s="286"/>
      <c r="B12" s="287"/>
      <c r="C12" s="287"/>
      <c r="D12" s="290"/>
      <c r="E12" s="288"/>
      <c r="F12" s="287"/>
      <c r="G12" s="297"/>
      <c r="H12" s="298"/>
      <c r="I12" s="282" t="s">
        <v>69</v>
      </c>
      <c r="J12" s="282" t="s">
        <v>70</v>
      </c>
      <c r="K12" s="282" t="s">
        <v>71</v>
      </c>
      <c r="L12" s="282" t="s">
        <v>72</v>
      </c>
      <c r="M12" s="282" t="s">
        <v>73</v>
      </c>
      <c r="N12" s="277" t="s">
        <v>69</v>
      </c>
      <c r="O12" s="282" t="s">
        <v>70</v>
      </c>
      <c r="P12" s="282" t="s">
        <v>71</v>
      </c>
      <c r="Q12" s="282" t="s">
        <v>74</v>
      </c>
    </row>
    <row r="13" spans="1:17" ht="22.5" customHeight="1" x14ac:dyDescent="0.25">
      <c r="A13" s="286"/>
      <c r="B13" s="287"/>
      <c r="C13" s="287"/>
      <c r="D13" s="291"/>
      <c r="E13" s="288"/>
      <c r="F13" s="287"/>
      <c r="G13" s="297"/>
      <c r="H13" s="298"/>
      <c r="I13" s="282"/>
      <c r="J13" s="282"/>
      <c r="K13" s="282"/>
      <c r="L13" s="282"/>
      <c r="M13" s="282"/>
      <c r="N13" s="277"/>
      <c r="O13" s="282"/>
      <c r="P13" s="282"/>
      <c r="Q13" s="282"/>
    </row>
    <row r="14" spans="1:17" x14ac:dyDescent="0.25">
      <c r="A14" s="92">
        <v>1</v>
      </c>
      <c r="B14" s="93"/>
      <c r="C14" s="163" t="s">
        <v>282</v>
      </c>
      <c r="D14" s="85"/>
      <c r="E14" s="85"/>
      <c r="F14" s="85"/>
      <c r="G14" s="93"/>
      <c r="H14" s="93"/>
      <c r="I14" s="93"/>
      <c r="J14" s="93"/>
      <c r="K14" s="93"/>
      <c r="L14" s="93"/>
      <c r="M14" s="93"/>
      <c r="N14" s="93"/>
      <c r="O14" s="93"/>
      <c r="P14" s="93"/>
      <c r="Q14" s="93"/>
    </row>
    <row r="15" spans="1:17" x14ac:dyDescent="0.25">
      <c r="A15" s="92">
        <v>2</v>
      </c>
      <c r="B15" s="93"/>
      <c r="C15" s="86" t="s">
        <v>283</v>
      </c>
      <c r="D15" s="85" t="s">
        <v>419</v>
      </c>
      <c r="E15" s="85" t="s">
        <v>284</v>
      </c>
      <c r="F15" s="85">
        <v>2</v>
      </c>
      <c r="G15" s="93"/>
      <c r="H15" s="93"/>
      <c r="I15" s="93"/>
      <c r="J15" s="93"/>
      <c r="K15" s="93"/>
      <c r="L15" s="93"/>
      <c r="M15" s="93"/>
      <c r="N15" s="93"/>
      <c r="O15" s="93"/>
      <c r="P15" s="93"/>
      <c r="Q15" s="93"/>
    </row>
    <row r="16" spans="1:17" x14ac:dyDescent="0.25">
      <c r="A16" s="92">
        <v>3</v>
      </c>
      <c r="B16" s="93"/>
      <c r="C16" s="86" t="s">
        <v>285</v>
      </c>
      <c r="D16" s="85" t="s">
        <v>286</v>
      </c>
      <c r="E16" s="85" t="s">
        <v>78</v>
      </c>
      <c r="F16" s="85">
        <v>1</v>
      </c>
      <c r="G16" s="93"/>
      <c r="H16" s="93"/>
      <c r="I16" s="93"/>
      <c r="J16" s="93"/>
      <c r="K16" s="93"/>
      <c r="L16" s="93"/>
      <c r="M16" s="93"/>
      <c r="N16" s="93"/>
      <c r="O16" s="93"/>
      <c r="P16" s="93"/>
      <c r="Q16" s="93"/>
    </row>
    <row r="17" spans="1:17" x14ac:dyDescent="0.25">
      <c r="A17" s="92">
        <v>4</v>
      </c>
      <c r="B17" s="93"/>
      <c r="C17" s="86" t="s">
        <v>287</v>
      </c>
      <c r="D17" s="85" t="s">
        <v>288</v>
      </c>
      <c r="E17" s="85" t="s">
        <v>78</v>
      </c>
      <c r="F17" s="85">
        <v>1</v>
      </c>
      <c r="G17" s="93"/>
      <c r="H17" s="93"/>
      <c r="I17" s="93"/>
      <c r="J17" s="93"/>
      <c r="K17" s="93"/>
      <c r="L17" s="93"/>
      <c r="M17" s="93"/>
      <c r="N17" s="93"/>
      <c r="O17" s="93"/>
      <c r="P17" s="93"/>
      <c r="Q17" s="93"/>
    </row>
    <row r="18" spans="1:17" x14ac:dyDescent="0.25">
      <c r="A18" s="92">
        <v>5</v>
      </c>
      <c r="B18" s="93"/>
      <c r="C18" s="86" t="s">
        <v>289</v>
      </c>
      <c r="D18" s="85" t="s">
        <v>290</v>
      </c>
      <c r="E18" s="85" t="s">
        <v>78</v>
      </c>
      <c r="F18" s="85">
        <v>1</v>
      </c>
      <c r="G18" s="93"/>
      <c r="H18" s="93"/>
      <c r="I18" s="93"/>
      <c r="J18" s="93"/>
      <c r="K18" s="93"/>
      <c r="L18" s="93"/>
      <c r="M18" s="93"/>
      <c r="N18" s="93"/>
      <c r="O18" s="93"/>
      <c r="P18" s="93"/>
      <c r="Q18" s="93"/>
    </row>
    <row r="19" spans="1:17" x14ac:dyDescent="0.25">
      <c r="A19" s="92">
        <v>6</v>
      </c>
      <c r="B19" s="93"/>
      <c r="C19" s="86" t="s">
        <v>270</v>
      </c>
      <c r="D19" s="85"/>
      <c r="E19" s="85" t="s">
        <v>284</v>
      </c>
      <c r="F19" s="85">
        <v>1</v>
      </c>
      <c r="G19" s="93"/>
      <c r="H19" s="93"/>
      <c r="I19" s="93"/>
      <c r="J19" s="93"/>
      <c r="K19" s="93"/>
      <c r="L19" s="93"/>
      <c r="M19" s="93"/>
      <c r="N19" s="93"/>
      <c r="O19" s="93"/>
      <c r="P19" s="93"/>
      <c r="Q19" s="93"/>
    </row>
    <row r="20" spans="1:17" x14ac:dyDescent="0.25">
      <c r="A20" s="92"/>
      <c r="B20" s="93"/>
      <c r="C20" s="163" t="s">
        <v>291</v>
      </c>
      <c r="D20" s="85"/>
      <c r="E20" s="85"/>
      <c r="F20" s="85"/>
      <c r="G20" s="93"/>
      <c r="H20" s="93"/>
      <c r="I20" s="93"/>
      <c r="J20" s="93"/>
      <c r="K20" s="93"/>
      <c r="L20" s="93"/>
      <c r="M20" s="93"/>
      <c r="N20" s="93"/>
      <c r="O20" s="93"/>
      <c r="P20" s="93"/>
      <c r="Q20" s="93"/>
    </row>
    <row r="21" spans="1:17" x14ac:dyDescent="0.25">
      <c r="A21" s="92">
        <v>7</v>
      </c>
      <c r="B21" s="93"/>
      <c r="C21" s="86" t="s">
        <v>292</v>
      </c>
      <c r="D21" s="86" t="s">
        <v>538</v>
      </c>
      <c r="E21" s="85" t="s">
        <v>78</v>
      </c>
      <c r="F21" s="85">
        <v>1</v>
      </c>
      <c r="G21" s="93"/>
      <c r="H21" s="93"/>
      <c r="I21" s="93"/>
      <c r="J21" s="93"/>
      <c r="K21" s="93"/>
      <c r="L21" s="93"/>
      <c r="M21" s="93"/>
      <c r="N21" s="93"/>
      <c r="O21" s="93"/>
      <c r="P21" s="93"/>
      <c r="Q21" s="93"/>
    </row>
    <row r="22" spans="1:17" x14ac:dyDescent="0.25">
      <c r="A22" s="92">
        <v>8</v>
      </c>
      <c r="B22" s="93"/>
      <c r="C22" s="86" t="s">
        <v>293</v>
      </c>
      <c r="D22" s="85" t="s">
        <v>294</v>
      </c>
      <c r="E22" s="85" t="s">
        <v>78</v>
      </c>
      <c r="F22" s="85">
        <v>1</v>
      </c>
      <c r="G22" s="93"/>
      <c r="H22" s="93"/>
      <c r="I22" s="93"/>
      <c r="J22" s="93"/>
      <c r="K22" s="93"/>
      <c r="L22" s="93"/>
      <c r="M22" s="93"/>
      <c r="N22" s="93"/>
      <c r="O22" s="93"/>
      <c r="P22" s="93"/>
      <c r="Q22" s="93"/>
    </row>
    <row r="23" spans="1:17" x14ac:dyDescent="0.25">
      <c r="A23" s="92">
        <v>9</v>
      </c>
      <c r="B23" s="93"/>
      <c r="C23" s="86" t="s">
        <v>295</v>
      </c>
      <c r="D23" s="85" t="s">
        <v>296</v>
      </c>
      <c r="E23" s="85" t="s">
        <v>78</v>
      </c>
      <c r="F23" s="85">
        <v>6</v>
      </c>
      <c r="G23" s="93"/>
      <c r="H23" s="93"/>
      <c r="I23" s="93"/>
      <c r="J23" s="93"/>
      <c r="K23" s="93"/>
      <c r="L23" s="93"/>
      <c r="M23" s="93"/>
      <c r="N23" s="93"/>
      <c r="O23" s="93"/>
      <c r="P23" s="93"/>
      <c r="Q23" s="93"/>
    </row>
    <row r="24" spans="1:17" x14ac:dyDescent="0.25">
      <c r="A24" s="92">
        <v>10</v>
      </c>
      <c r="B24" s="93"/>
      <c r="C24" s="86" t="s">
        <v>297</v>
      </c>
      <c r="D24" s="85" t="s">
        <v>298</v>
      </c>
      <c r="E24" s="85" t="s">
        <v>78</v>
      </c>
      <c r="F24" s="85">
        <v>7</v>
      </c>
      <c r="G24" s="93"/>
      <c r="H24" s="93"/>
      <c r="I24" s="93"/>
      <c r="J24" s="93"/>
      <c r="K24" s="93"/>
      <c r="L24" s="93"/>
      <c r="M24" s="93"/>
      <c r="N24" s="93"/>
      <c r="O24" s="93"/>
      <c r="P24" s="93"/>
      <c r="Q24" s="93"/>
    </row>
    <row r="25" spans="1:17" x14ac:dyDescent="0.25">
      <c r="A25" s="92">
        <v>11</v>
      </c>
      <c r="B25" s="93"/>
      <c r="C25" s="86" t="s">
        <v>297</v>
      </c>
      <c r="D25" s="85" t="s">
        <v>286</v>
      </c>
      <c r="E25" s="85" t="s">
        <v>78</v>
      </c>
      <c r="F25" s="85">
        <v>1</v>
      </c>
      <c r="G25" s="93"/>
      <c r="H25" s="93"/>
      <c r="I25" s="93"/>
      <c r="J25" s="93"/>
      <c r="K25" s="93"/>
      <c r="L25" s="93"/>
      <c r="M25" s="93"/>
      <c r="N25" s="93"/>
      <c r="O25" s="93"/>
      <c r="P25" s="93"/>
      <c r="Q25" s="93"/>
    </row>
    <row r="26" spans="1:17" x14ac:dyDescent="0.25">
      <c r="A26" s="92">
        <v>12</v>
      </c>
      <c r="B26" s="93"/>
      <c r="C26" s="86" t="s">
        <v>289</v>
      </c>
      <c r="D26" s="85" t="s">
        <v>290</v>
      </c>
      <c r="E26" s="85" t="s">
        <v>78</v>
      </c>
      <c r="F26" s="85">
        <v>1</v>
      </c>
      <c r="G26" s="93"/>
      <c r="H26" s="93"/>
      <c r="I26" s="93"/>
      <c r="J26" s="93"/>
      <c r="K26" s="93"/>
      <c r="L26" s="93"/>
      <c r="M26" s="93"/>
      <c r="N26" s="93"/>
      <c r="O26" s="93"/>
      <c r="P26" s="93"/>
      <c r="Q26" s="93"/>
    </row>
    <row r="27" spans="1:17" x14ac:dyDescent="0.25">
      <c r="A27" s="92">
        <v>13</v>
      </c>
      <c r="B27" s="93"/>
      <c r="C27" s="86" t="s">
        <v>420</v>
      </c>
      <c r="D27" s="85"/>
      <c r="E27" s="85" t="s">
        <v>284</v>
      </c>
      <c r="F27" s="85">
        <v>1</v>
      </c>
      <c r="G27" s="93"/>
      <c r="H27" s="93"/>
      <c r="I27" s="93"/>
      <c r="J27" s="93"/>
      <c r="K27" s="93"/>
      <c r="L27" s="93"/>
      <c r="M27" s="93"/>
      <c r="N27" s="93"/>
      <c r="O27" s="93"/>
      <c r="P27" s="93"/>
      <c r="Q27" s="93"/>
    </row>
    <row r="28" spans="1:17" x14ac:dyDescent="0.25">
      <c r="A28" s="92">
        <v>14</v>
      </c>
      <c r="B28" s="93"/>
      <c r="C28" s="86" t="s">
        <v>270</v>
      </c>
      <c r="D28" s="85"/>
      <c r="E28" s="85" t="s">
        <v>284</v>
      </c>
      <c r="F28" s="85">
        <v>1</v>
      </c>
      <c r="G28" s="93"/>
      <c r="H28" s="93"/>
      <c r="I28" s="93"/>
      <c r="J28" s="93"/>
      <c r="K28" s="93"/>
      <c r="L28" s="93"/>
      <c r="M28" s="93"/>
      <c r="N28" s="93"/>
      <c r="O28" s="93"/>
      <c r="P28" s="93"/>
      <c r="Q28" s="93"/>
    </row>
    <row r="29" spans="1:17" x14ac:dyDescent="0.25">
      <c r="A29" s="92"/>
      <c r="B29" s="93"/>
      <c r="C29" s="163" t="s">
        <v>299</v>
      </c>
      <c r="D29" s="85"/>
      <c r="E29" s="85"/>
      <c r="F29" s="85"/>
      <c r="G29" s="93"/>
      <c r="H29" s="93"/>
      <c r="I29" s="93"/>
      <c r="J29" s="93"/>
      <c r="K29" s="93"/>
      <c r="L29" s="93"/>
      <c r="M29" s="93"/>
      <c r="N29" s="93"/>
      <c r="O29" s="93"/>
      <c r="P29" s="93"/>
      <c r="Q29" s="93"/>
    </row>
    <row r="30" spans="1:17" x14ac:dyDescent="0.25">
      <c r="A30" s="92">
        <v>15</v>
      </c>
      <c r="B30" s="93"/>
      <c r="C30" s="86" t="s">
        <v>300</v>
      </c>
      <c r="D30" s="85"/>
      <c r="E30" s="85" t="s">
        <v>78</v>
      </c>
      <c r="F30" s="85">
        <v>3</v>
      </c>
      <c r="G30" s="93"/>
      <c r="H30" s="93"/>
      <c r="I30" s="93"/>
      <c r="J30" s="93"/>
      <c r="K30" s="93"/>
      <c r="L30" s="93"/>
      <c r="M30" s="93"/>
      <c r="N30" s="93"/>
      <c r="O30" s="93"/>
      <c r="P30" s="93"/>
      <c r="Q30" s="93"/>
    </row>
    <row r="31" spans="1:17" x14ac:dyDescent="0.25">
      <c r="A31" s="92">
        <v>16</v>
      </c>
      <c r="B31" s="93"/>
      <c r="C31" s="86" t="s">
        <v>301</v>
      </c>
      <c r="D31" s="85" t="s">
        <v>302</v>
      </c>
      <c r="E31" s="85" t="s">
        <v>78</v>
      </c>
      <c r="F31" s="85">
        <v>3</v>
      </c>
      <c r="G31" s="93"/>
      <c r="H31" s="93"/>
      <c r="I31" s="93"/>
      <c r="J31" s="93"/>
      <c r="K31" s="93"/>
      <c r="L31" s="93"/>
      <c r="M31" s="93"/>
      <c r="N31" s="93"/>
      <c r="O31" s="93"/>
      <c r="P31" s="93"/>
      <c r="Q31" s="93"/>
    </row>
    <row r="32" spans="1:17" x14ac:dyDescent="0.25">
      <c r="A32" s="92"/>
      <c r="B32" s="93"/>
      <c r="C32" s="163" t="s">
        <v>303</v>
      </c>
      <c r="D32" s="85"/>
      <c r="E32" s="85"/>
      <c r="F32" s="85"/>
      <c r="G32" s="93"/>
      <c r="H32" s="93"/>
      <c r="I32" s="93"/>
      <c r="J32" s="93"/>
      <c r="K32" s="93"/>
      <c r="L32" s="93"/>
      <c r="M32" s="93"/>
      <c r="N32" s="93"/>
      <c r="O32" s="93"/>
      <c r="P32" s="93"/>
      <c r="Q32" s="93"/>
    </row>
    <row r="33" spans="1:17" ht="21" customHeight="1" x14ac:dyDescent="0.25">
      <c r="A33" s="92">
        <v>17</v>
      </c>
      <c r="B33" s="93"/>
      <c r="C33" s="86" t="s">
        <v>304</v>
      </c>
      <c r="D33" s="283" t="s">
        <v>537</v>
      </c>
      <c r="E33" s="85" t="s">
        <v>78</v>
      </c>
      <c r="F33" s="85">
        <v>19</v>
      </c>
      <c r="G33" s="93"/>
      <c r="H33" s="93"/>
      <c r="I33" s="93"/>
      <c r="J33" s="93"/>
      <c r="K33" s="93"/>
      <c r="L33" s="93"/>
      <c r="M33" s="93"/>
      <c r="N33" s="93"/>
      <c r="O33" s="93"/>
      <c r="P33" s="93"/>
      <c r="Q33" s="93"/>
    </row>
    <row r="34" spans="1:17" ht="21" customHeight="1" x14ac:dyDescent="0.25">
      <c r="A34" s="92">
        <v>18</v>
      </c>
      <c r="B34" s="93"/>
      <c r="C34" s="86" t="s">
        <v>305</v>
      </c>
      <c r="D34" s="284"/>
      <c r="E34" s="85" t="s">
        <v>78</v>
      </c>
      <c r="F34" s="85">
        <v>5</v>
      </c>
      <c r="G34" s="93"/>
      <c r="H34" s="93"/>
      <c r="I34" s="93"/>
      <c r="J34" s="93"/>
      <c r="K34" s="93"/>
      <c r="L34" s="93"/>
      <c r="M34" s="93"/>
      <c r="N34" s="93"/>
      <c r="O34" s="93"/>
      <c r="P34" s="93"/>
      <c r="Q34" s="93"/>
    </row>
    <row r="35" spans="1:17" ht="21" customHeight="1" x14ac:dyDescent="0.25">
      <c r="A35" s="92">
        <v>19</v>
      </c>
      <c r="B35" s="93"/>
      <c r="C35" s="86" t="s">
        <v>306</v>
      </c>
      <c r="D35" s="285"/>
      <c r="E35" s="85" t="s">
        <v>78</v>
      </c>
      <c r="F35" s="85">
        <v>4</v>
      </c>
      <c r="G35" s="93"/>
      <c r="H35" s="93"/>
      <c r="I35" s="93"/>
      <c r="J35" s="93"/>
      <c r="K35" s="93"/>
      <c r="L35" s="93"/>
      <c r="M35" s="93"/>
      <c r="N35" s="93"/>
      <c r="O35" s="93"/>
      <c r="P35" s="93"/>
      <c r="Q35" s="93"/>
    </row>
    <row r="36" spans="1:17" ht="25.5" x14ac:dyDescent="0.25">
      <c r="A36" s="92">
        <v>20</v>
      </c>
      <c r="B36" s="93"/>
      <c r="C36" s="86" t="s">
        <v>307</v>
      </c>
      <c r="D36" s="85" t="s">
        <v>540</v>
      </c>
      <c r="E36" s="87" t="s">
        <v>78</v>
      </c>
      <c r="F36" s="87">
        <v>2</v>
      </c>
      <c r="G36" s="93"/>
      <c r="H36" s="93"/>
      <c r="I36" s="93"/>
      <c r="J36" s="93"/>
      <c r="K36" s="93"/>
      <c r="L36" s="93"/>
      <c r="M36" s="93"/>
      <c r="N36" s="93"/>
      <c r="O36" s="93"/>
      <c r="P36" s="93"/>
      <c r="Q36" s="93"/>
    </row>
    <row r="37" spans="1:17" x14ac:dyDescent="0.25">
      <c r="A37" s="92">
        <v>21</v>
      </c>
      <c r="B37" s="93"/>
      <c r="C37" s="86" t="s">
        <v>553</v>
      </c>
      <c r="D37" s="85"/>
      <c r="E37" s="87" t="s">
        <v>85</v>
      </c>
      <c r="F37" s="87">
        <v>1</v>
      </c>
      <c r="G37" s="93"/>
      <c r="H37" s="93"/>
      <c r="I37" s="93"/>
      <c r="J37" s="93"/>
      <c r="K37" s="93"/>
      <c r="L37" s="93"/>
      <c r="M37" s="93"/>
      <c r="N37" s="93"/>
      <c r="O37" s="93"/>
      <c r="P37" s="93"/>
      <c r="Q37" s="93"/>
    </row>
    <row r="38" spans="1:17" ht="51" x14ac:dyDescent="0.25">
      <c r="A38" s="92">
        <v>22</v>
      </c>
      <c r="B38" s="93"/>
      <c r="C38" s="86" t="s">
        <v>308</v>
      </c>
      <c r="D38" s="85" t="s">
        <v>539</v>
      </c>
      <c r="E38" s="85" t="s">
        <v>78</v>
      </c>
      <c r="F38" s="85">
        <v>3</v>
      </c>
      <c r="G38" s="93"/>
      <c r="H38" s="93"/>
      <c r="I38" s="93"/>
      <c r="J38" s="93"/>
      <c r="K38" s="93"/>
      <c r="L38" s="93"/>
      <c r="M38" s="93"/>
      <c r="N38" s="93"/>
      <c r="O38" s="93"/>
      <c r="P38" s="93"/>
      <c r="Q38" s="93"/>
    </row>
    <row r="39" spans="1:17" ht="54" customHeight="1" x14ac:dyDescent="0.25">
      <c r="A39" s="92">
        <v>23</v>
      </c>
      <c r="B39" s="93"/>
      <c r="C39" s="86" t="s">
        <v>309</v>
      </c>
      <c r="D39" s="85" t="s">
        <v>541</v>
      </c>
      <c r="E39" s="87" t="s">
        <v>78</v>
      </c>
      <c r="F39" s="87">
        <v>6</v>
      </c>
      <c r="G39" s="93"/>
      <c r="H39" s="93"/>
      <c r="I39" s="93"/>
      <c r="J39" s="93"/>
      <c r="K39" s="93"/>
      <c r="L39" s="93"/>
      <c r="M39" s="93"/>
      <c r="N39" s="93"/>
      <c r="O39" s="93"/>
      <c r="P39" s="93"/>
      <c r="Q39" s="93"/>
    </row>
    <row r="40" spans="1:17" ht="25.5" x14ac:dyDescent="0.25">
      <c r="A40" s="92">
        <v>24</v>
      </c>
      <c r="B40" s="93"/>
      <c r="C40" s="86" t="s">
        <v>552</v>
      </c>
      <c r="D40" s="85"/>
      <c r="E40" s="87" t="s">
        <v>78</v>
      </c>
      <c r="F40" s="87">
        <v>6</v>
      </c>
      <c r="G40" s="93"/>
      <c r="H40" s="93"/>
      <c r="I40" s="93"/>
      <c r="J40" s="93"/>
      <c r="K40" s="93"/>
      <c r="L40" s="93"/>
      <c r="M40" s="93"/>
      <c r="N40" s="93"/>
      <c r="O40" s="93"/>
      <c r="P40" s="93"/>
      <c r="Q40" s="93"/>
    </row>
    <row r="41" spans="1:17" x14ac:dyDescent="0.25">
      <c r="A41" s="92"/>
      <c r="B41" s="93"/>
      <c r="C41" s="163" t="s">
        <v>310</v>
      </c>
      <c r="D41" s="85"/>
      <c r="E41" s="85"/>
      <c r="F41" s="85"/>
      <c r="G41" s="93"/>
      <c r="H41" s="93"/>
      <c r="I41" s="93"/>
      <c r="J41" s="93"/>
      <c r="K41" s="93"/>
      <c r="L41" s="93"/>
      <c r="M41" s="93"/>
      <c r="N41" s="93"/>
      <c r="O41" s="93"/>
      <c r="P41" s="93"/>
      <c r="Q41" s="93"/>
    </row>
    <row r="42" spans="1:17" x14ac:dyDescent="0.25">
      <c r="A42" s="92">
        <v>25</v>
      </c>
      <c r="B42" s="93"/>
      <c r="C42" s="86" t="s">
        <v>311</v>
      </c>
      <c r="D42" s="85" t="s">
        <v>312</v>
      </c>
      <c r="E42" s="85" t="s">
        <v>82</v>
      </c>
      <c r="F42" s="85">
        <v>200</v>
      </c>
      <c r="G42" s="93"/>
      <c r="H42" s="93"/>
      <c r="I42" s="93"/>
      <c r="J42" s="93"/>
      <c r="K42" s="93"/>
      <c r="L42" s="93"/>
      <c r="M42" s="93"/>
      <c r="N42" s="93"/>
      <c r="O42" s="93"/>
      <c r="P42" s="93"/>
      <c r="Q42" s="93"/>
    </row>
    <row r="43" spans="1:17" x14ac:dyDescent="0.25">
      <c r="A43" s="92">
        <v>26</v>
      </c>
      <c r="B43" s="93"/>
      <c r="C43" s="86" t="s">
        <v>311</v>
      </c>
      <c r="D43" s="85" t="s">
        <v>313</v>
      </c>
      <c r="E43" s="85" t="s">
        <v>82</v>
      </c>
      <c r="F43" s="85">
        <v>100</v>
      </c>
      <c r="G43" s="93"/>
      <c r="H43" s="93"/>
      <c r="I43" s="93"/>
      <c r="J43" s="93"/>
      <c r="K43" s="93"/>
      <c r="L43" s="93"/>
      <c r="M43" s="93"/>
      <c r="N43" s="93"/>
      <c r="O43" s="93"/>
      <c r="P43" s="93"/>
      <c r="Q43" s="93"/>
    </row>
    <row r="44" spans="1:17" x14ac:dyDescent="0.25">
      <c r="A44" s="92">
        <v>27</v>
      </c>
      <c r="B44" s="93"/>
      <c r="C44" s="86" t="s">
        <v>311</v>
      </c>
      <c r="D44" s="85" t="s">
        <v>314</v>
      </c>
      <c r="E44" s="85" t="s">
        <v>82</v>
      </c>
      <c r="F44" s="85">
        <v>600</v>
      </c>
      <c r="G44" s="93"/>
      <c r="H44" s="93"/>
      <c r="I44" s="93"/>
      <c r="J44" s="93"/>
      <c r="K44" s="93"/>
      <c r="L44" s="93"/>
      <c r="M44" s="93"/>
      <c r="N44" s="93"/>
      <c r="O44" s="93"/>
      <c r="P44" s="93"/>
      <c r="Q44" s="93"/>
    </row>
    <row r="45" spans="1:17" x14ac:dyDescent="0.25">
      <c r="A45" s="92">
        <v>28</v>
      </c>
      <c r="B45" s="93"/>
      <c r="C45" s="86" t="s">
        <v>315</v>
      </c>
      <c r="D45" s="85" t="s">
        <v>543</v>
      </c>
      <c r="E45" s="85" t="s">
        <v>82</v>
      </c>
      <c r="F45" s="85">
        <v>84</v>
      </c>
      <c r="G45" s="93"/>
      <c r="H45" s="93"/>
      <c r="I45" s="93"/>
      <c r="J45" s="93"/>
      <c r="K45" s="93"/>
      <c r="L45" s="93"/>
      <c r="M45" s="93"/>
      <c r="N45" s="93"/>
      <c r="O45" s="93"/>
      <c r="P45" s="93"/>
      <c r="Q45" s="93"/>
    </row>
    <row r="46" spans="1:17" x14ac:dyDescent="0.25">
      <c r="A46" s="92">
        <v>29</v>
      </c>
      <c r="B46" s="93"/>
      <c r="C46" s="86" t="s">
        <v>316</v>
      </c>
      <c r="D46" s="85" t="s">
        <v>550</v>
      </c>
      <c r="E46" s="85" t="s">
        <v>82</v>
      </c>
      <c r="F46" s="85">
        <v>14</v>
      </c>
      <c r="G46" s="93"/>
      <c r="H46" s="93"/>
      <c r="I46" s="93"/>
      <c r="J46" s="93"/>
      <c r="K46" s="93"/>
      <c r="L46" s="93"/>
      <c r="M46" s="93"/>
      <c r="N46" s="93"/>
      <c r="O46" s="93"/>
      <c r="P46" s="93"/>
      <c r="Q46" s="93"/>
    </row>
    <row r="47" spans="1:17" ht="26.25" customHeight="1" x14ac:dyDescent="0.25">
      <c r="A47" s="92">
        <v>30</v>
      </c>
      <c r="B47" s="93"/>
      <c r="C47" s="86" t="s">
        <v>544</v>
      </c>
      <c r="D47" s="85"/>
      <c r="E47" s="87" t="s">
        <v>82</v>
      </c>
      <c r="F47" s="87">
        <v>500</v>
      </c>
      <c r="G47" s="93"/>
      <c r="H47" s="93"/>
      <c r="I47" s="93"/>
      <c r="J47" s="93"/>
      <c r="K47" s="93"/>
      <c r="L47" s="93"/>
      <c r="M47" s="93"/>
      <c r="N47" s="93"/>
      <c r="O47" s="93"/>
      <c r="P47" s="93"/>
      <c r="Q47" s="93"/>
    </row>
    <row r="48" spans="1:17" x14ac:dyDescent="0.25">
      <c r="A48" s="92">
        <v>31</v>
      </c>
      <c r="B48" s="93"/>
      <c r="C48" s="88" t="s">
        <v>317</v>
      </c>
      <c r="D48" s="85" t="s">
        <v>551</v>
      </c>
      <c r="E48" s="89" t="s">
        <v>78</v>
      </c>
      <c r="F48" s="89">
        <v>14</v>
      </c>
      <c r="G48" s="93"/>
      <c r="H48" s="93"/>
      <c r="I48" s="93"/>
      <c r="J48" s="93"/>
      <c r="K48" s="93"/>
      <c r="L48" s="93"/>
      <c r="M48" s="93"/>
      <c r="N48" s="93"/>
      <c r="O48" s="93"/>
      <c r="P48" s="93"/>
      <c r="Q48" s="93"/>
    </row>
    <row r="49" spans="1:17" x14ac:dyDescent="0.25">
      <c r="A49" s="92"/>
      <c r="B49" s="93"/>
      <c r="C49" s="164" t="s">
        <v>318</v>
      </c>
      <c r="D49" s="85"/>
      <c r="E49" s="89"/>
      <c r="F49" s="89"/>
      <c r="G49" s="93"/>
      <c r="H49" s="93"/>
      <c r="I49" s="93"/>
      <c r="J49" s="93"/>
      <c r="K49" s="93"/>
      <c r="L49" s="93"/>
      <c r="M49" s="93"/>
      <c r="N49" s="93"/>
      <c r="O49" s="93"/>
      <c r="P49" s="93"/>
      <c r="Q49" s="93"/>
    </row>
    <row r="50" spans="1:17" x14ac:dyDescent="0.25">
      <c r="A50" s="92">
        <v>32</v>
      </c>
      <c r="B50" s="93"/>
      <c r="C50" s="88" t="s">
        <v>346</v>
      </c>
      <c r="D50" s="85"/>
      <c r="E50" s="89" t="s">
        <v>82</v>
      </c>
      <c r="F50" s="89">
        <v>160</v>
      </c>
      <c r="G50" s="93"/>
      <c r="H50" s="93"/>
      <c r="I50" s="93"/>
      <c r="J50" s="93"/>
      <c r="K50" s="93"/>
      <c r="L50" s="93"/>
      <c r="M50" s="93"/>
      <c r="N50" s="93"/>
      <c r="O50" s="93"/>
      <c r="P50" s="93"/>
      <c r="Q50" s="93"/>
    </row>
    <row r="51" spans="1:17" x14ac:dyDescent="0.25">
      <c r="A51" s="92">
        <v>33</v>
      </c>
      <c r="B51" s="93"/>
      <c r="C51" s="88" t="s">
        <v>319</v>
      </c>
      <c r="D51" s="85"/>
      <c r="E51" s="89" t="s">
        <v>82</v>
      </c>
      <c r="F51" s="89">
        <v>27</v>
      </c>
      <c r="G51" s="93"/>
      <c r="H51" s="93"/>
      <c r="I51" s="93"/>
      <c r="J51" s="93"/>
      <c r="K51" s="93"/>
      <c r="L51" s="93"/>
      <c r="M51" s="93"/>
      <c r="N51" s="93"/>
      <c r="O51" s="93"/>
      <c r="P51" s="93"/>
      <c r="Q51" s="93"/>
    </row>
    <row r="52" spans="1:17" x14ac:dyDescent="0.25">
      <c r="A52" s="92">
        <v>34</v>
      </c>
      <c r="B52" s="93"/>
      <c r="C52" s="88" t="s">
        <v>320</v>
      </c>
      <c r="D52" s="85"/>
      <c r="E52" s="89" t="s">
        <v>78</v>
      </c>
      <c r="F52" s="89">
        <v>9</v>
      </c>
      <c r="G52" s="93"/>
      <c r="H52" s="93"/>
      <c r="I52" s="93"/>
      <c r="J52" s="93"/>
      <c r="K52" s="93"/>
      <c r="L52" s="93"/>
      <c r="M52" s="93"/>
      <c r="N52" s="93"/>
      <c r="O52" s="93"/>
      <c r="P52" s="93"/>
      <c r="Q52" s="93"/>
    </row>
    <row r="53" spans="1:17" x14ac:dyDescent="0.25">
      <c r="A53" s="92">
        <v>35</v>
      </c>
      <c r="B53" s="93"/>
      <c r="C53" s="88" t="s">
        <v>321</v>
      </c>
      <c r="D53" s="85"/>
      <c r="E53" s="89" t="s">
        <v>78</v>
      </c>
      <c r="F53" s="89">
        <v>9</v>
      </c>
      <c r="G53" s="93"/>
      <c r="H53" s="93"/>
      <c r="I53" s="93"/>
      <c r="J53" s="93"/>
      <c r="K53" s="93"/>
      <c r="L53" s="93"/>
      <c r="M53" s="93"/>
      <c r="N53" s="93"/>
      <c r="O53" s="93"/>
      <c r="P53" s="93"/>
      <c r="Q53" s="93"/>
    </row>
    <row r="54" spans="1:17" x14ac:dyDescent="0.25">
      <c r="A54" s="92">
        <v>36</v>
      </c>
      <c r="B54" s="93"/>
      <c r="C54" s="88" t="s">
        <v>322</v>
      </c>
      <c r="D54" s="85"/>
      <c r="E54" s="89" t="s">
        <v>78</v>
      </c>
      <c r="F54" s="89">
        <v>6</v>
      </c>
      <c r="G54" s="93"/>
      <c r="H54" s="93"/>
      <c r="I54" s="93"/>
      <c r="J54" s="93"/>
      <c r="K54" s="93"/>
      <c r="L54" s="93"/>
      <c r="M54" s="93"/>
      <c r="N54" s="93"/>
      <c r="O54" s="93"/>
      <c r="P54" s="93"/>
      <c r="Q54" s="93"/>
    </row>
    <row r="55" spans="1:17" x14ac:dyDescent="0.25">
      <c r="A55" s="92">
        <v>37</v>
      </c>
      <c r="B55" s="93"/>
      <c r="C55" s="88" t="s">
        <v>323</v>
      </c>
      <c r="D55" s="85"/>
      <c r="E55" s="89" t="s">
        <v>78</v>
      </c>
      <c r="F55" s="89">
        <v>9</v>
      </c>
      <c r="G55" s="93"/>
      <c r="H55" s="93"/>
      <c r="I55" s="93"/>
      <c r="J55" s="93"/>
      <c r="K55" s="93"/>
      <c r="L55" s="93"/>
      <c r="M55" s="93"/>
      <c r="N55" s="93"/>
      <c r="O55" s="93"/>
      <c r="P55" s="93"/>
      <c r="Q55" s="93"/>
    </row>
    <row r="56" spans="1:17" x14ac:dyDescent="0.25">
      <c r="A56" s="92">
        <v>38</v>
      </c>
      <c r="B56" s="93"/>
      <c r="C56" s="88" t="s">
        <v>324</v>
      </c>
      <c r="D56" s="85"/>
      <c r="E56" s="89" t="s">
        <v>82</v>
      </c>
      <c r="F56" s="89">
        <v>320</v>
      </c>
      <c r="G56" s="93"/>
      <c r="H56" s="93"/>
      <c r="I56" s="93"/>
      <c r="J56" s="93"/>
      <c r="K56" s="93"/>
      <c r="L56" s="93"/>
      <c r="M56" s="93"/>
      <c r="N56" s="93"/>
      <c r="O56" s="93"/>
      <c r="P56" s="93"/>
      <c r="Q56" s="93"/>
    </row>
    <row r="57" spans="1:17" x14ac:dyDescent="0.25">
      <c r="A57" s="92">
        <v>39</v>
      </c>
      <c r="B57" s="93"/>
      <c r="C57" s="88" t="s">
        <v>325</v>
      </c>
      <c r="D57" s="85"/>
      <c r="E57" s="89" t="s">
        <v>78</v>
      </c>
      <c r="F57" s="89">
        <v>5</v>
      </c>
      <c r="G57" s="93"/>
      <c r="H57" s="93"/>
      <c r="I57" s="93"/>
      <c r="J57" s="93"/>
      <c r="K57" s="93"/>
      <c r="L57" s="93"/>
      <c r="M57" s="93"/>
      <c r="N57" s="93"/>
      <c r="O57" s="93"/>
      <c r="P57" s="93"/>
      <c r="Q57" s="93"/>
    </row>
    <row r="58" spans="1:17" x14ac:dyDescent="0.25">
      <c r="A58" s="92">
        <v>40</v>
      </c>
      <c r="B58" s="93"/>
      <c r="C58" s="88" t="s">
        <v>326</v>
      </c>
      <c r="D58" s="85"/>
      <c r="E58" s="89" t="s">
        <v>82</v>
      </c>
      <c r="F58" s="89">
        <v>25</v>
      </c>
      <c r="G58" s="93"/>
      <c r="H58" s="93"/>
      <c r="I58" s="93"/>
      <c r="J58" s="93"/>
      <c r="K58" s="93"/>
      <c r="L58" s="93"/>
      <c r="M58" s="93"/>
      <c r="N58" s="93"/>
      <c r="O58" s="93"/>
      <c r="P58" s="93"/>
      <c r="Q58" s="93"/>
    </row>
    <row r="59" spans="1:17" x14ac:dyDescent="0.25">
      <c r="A59" s="92">
        <v>41</v>
      </c>
      <c r="B59" s="93"/>
      <c r="C59" s="88" t="s">
        <v>327</v>
      </c>
      <c r="D59" s="85"/>
      <c r="E59" s="89" t="s">
        <v>82</v>
      </c>
      <c r="F59" s="89">
        <v>10</v>
      </c>
      <c r="G59" s="93"/>
      <c r="H59" s="93"/>
      <c r="I59" s="93"/>
      <c r="J59" s="93"/>
      <c r="K59" s="93"/>
      <c r="L59" s="93"/>
      <c r="M59" s="93"/>
      <c r="N59" s="93"/>
      <c r="O59" s="93"/>
      <c r="P59" s="93"/>
      <c r="Q59" s="93"/>
    </row>
    <row r="60" spans="1:17" x14ac:dyDescent="0.25">
      <c r="A60" s="92">
        <v>42</v>
      </c>
      <c r="B60" s="93"/>
      <c r="C60" s="88" t="s">
        <v>328</v>
      </c>
      <c r="D60" s="85" t="s">
        <v>329</v>
      </c>
      <c r="E60" s="89" t="s">
        <v>78</v>
      </c>
      <c r="F60" s="89">
        <v>150</v>
      </c>
      <c r="G60" s="93"/>
      <c r="H60" s="93"/>
      <c r="I60" s="93"/>
      <c r="J60" s="93"/>
      <c r="K60" s="93"/>
      <c r="L60" s="93"/>
      <c r="M60" s="93"/>
      <c r="N60" s="93"/>
      <c r="O60" s="93"/>
      <c r="P60" s="93"/>
      <c r="Q60" s="93"/>
    </row>
    <row r="61" spans="1:17" x14ac:dyDescent="0.25">
      <c r="A61" s="92">
        <v>43</v>
      </c>
      <c r="B61" s="93"/>
      <c r="C61" s="88" t="s">
        <v>330</v>
      </c>
      <c r="D61" s="85" t="s">
        <v>329</v>
      </c>
      <c r="E61" s="89" t="s">
        <v>78</v>
      </c>
      <c r="F61" s="89">
        <v>50</v>
      </c>
      <c r="G61" s="93"/>
      <c r="H61" s="93"/>
      <c r="I61" s="93"/>
      <c r="J61" s="93"/>
      <c r="K61" s="93"/>
      <c r="L61" s="93"/>
      <c r="M61" s="93"/>
      <c r="N61" s="93"/>
      <c r="O61" s="93"/>
      <c r="P61" s="93"/>
      <c r="Q61" s="93"/>
    </row>
    <row r="62" spans="1:17" x14ac:dyDescent="0.25">
      <c r="A62" s="92">
        <v>44</v>
      </c>
      <c r="B62" s="93"/>
      <c r="C62" s="88" t="s">
        <v>331</v>
      </c>
      <c r="D62" s="85" t="s">
        <v>329</v>
      </c>
      <c r="E62" s="89" t="s">
        <v>78</v>
      </c>
      <c r="F62" s="89">
        <v>65</v>
      </c>
      <c r="G62" s="93"/>
      <c r="H62" s="93"/>
      <c r="I62" s="93"/>
      <c r="J62" s="93"/>
      <c r="K62" s="93"/>
      <c r="L62" s="93"/>
      <c r="M62" s="93"/>
      <c r="N62" s="93"/>
      <c r="O62" s="93"/>
      <c r="P62" s="93"/>
      <c r="Q62" s="93"/>
    </row>
    <row r="63" spans="1:17" x14ac:dyDescent="0.25">
      <c r="A63" s="92">
        <v>45</v>
      </c>
      <c r="B63" s="93"/>
      <c r="C63" s="88" t="s">
        <v>332</v>
      </c>
      <c r="D63" s="85" t="s">
        <v>329</v>
      </c>
      <c r="E63" s="89" t="s">
        <v>78</v>
      </c>
      <c r="F63" s="89">
        <v>40</v>
      </c>
      <c r="G63" s="93"/>
      <c r="H63" s="93"/>
      <c r="I63" s="93"/>
      <c r="J63" s="93"/>
      <c r="K63" s="93"/>
      <c r="L63" s="93"/>
      <c r="M63" s="93"/>
      <c r="N63" s="93"/>
      <c r="O63" s="93"/>
      <c r="P63" s="93"/>
      <c r="Q63" s="93"/>
    </row>
    <row r="64" spans="1:17" x14ac:dyDescent="0.25">
      <c r="A64" s="92">
        <v>46</v>
      </c>
      <c r="B64" s="93"/>
      <c r="C64" s="88" t="s">
        <v>333</v>
      </c>
      <c r="D64" s="85" t="s">
        <v>329</v>
      </c>
      <c r="E64" s="89" t="s">
        <v>78</v>
      </c>
      <c r="F64" s="89">
        <v>9</v>
      </c>
      <c r="G64" s="93"/>
      <c r="H64" s="93"/>
      <c r="I64" s="93"/>
      <c r="J64" s="93"/>
      <c r="K64" s="93"/>
      <c r="L64" s="93"/>
      <c r="M64" s="93"/>
      <c r="N64" s="93"/>
      <c r="O64" s="93"/>
      <c r="P64" s="93"/>
      <c r="Q64" s="93"/>
    </row>
    <row r="65" spans="1:17" x14ac:dyDescent="0.25">
      <c r="A65" s="92"/>
      <c r="B65" s="93"/>
      <c r="C65" s="164" t="s">
        <v>270</v>
      </c>
      <c r="D65" s="85"/>
      <c r="E65" s="89"/>
      <c r="F65" s="89"/>
      <c r="G65" s="93"/>
      <c r="H65" s="93"/>
      <c r="I65" s="93"/>
      <c r="J65" s="93"/>
      <c r="K65" s="93"/>
      <c r="L65" s="93"/>
      <c r="M65" s="93"/>
      <c r="N65" s="93"/>
      <c r="O65" s="93"/>
      <c r="P65" s="93"/>
      <c r="Q65" s="93"/>
    </row>
    <row r="66" spans="1:17" x14ac:dyDescent="0.25">
      <c r="A66" s="92">
        <v>47</v>
      </c>
      <c r="B66" s="93"/>
      <c r="C66" s="88" t="s">
        <v>549</v>
      </c>
      <c r="D66" s="89" t="s">
        <v>334</v>
      </c>
      <c r="E66" s="89" t="s">
        <v>78</v>
      </c>
      <c r="F66" s="89">
        <v>2</v>
      </c>
      <c r="G66" s="93"/>
      <c r="H66" s="93"/>
      <c r="I66" s="93"/>
      <c r="J66" s="93"/>
      <c r="K66" s="93"/>
      <c r="L66" s="93"/>
      <c r="M66" s="93"/>
      <c r="N66" s="93"/>
      <c r="O66" s="93"/>
      <c r="P66" s="93"/>
      <c r="Q66" s="93"/>
    </row>
    <row r="67" spans="1:17" x14ac:dyDescent="0.25">
      <c r="A67" s="92">
        <v>48</v>
      </c>
      <c r="B67" s="93"/>
      <c r="C67" s="88" t="s">
        <v>545</v>
      </c>
      <c r="D67" s="89"/>
      <c r="E67" s="89" t="s">
        <v>284</v>
      </c>
      <c r="F67" s="89">
        <v>1</v>
      </c>
      <c r="G67" s="93"/>
      <c r="H67" s="93"/>
      <c r="I67" s="93"/>
      <c r="J67" s="93"/>
      <c r="K67" s="93"/>
      <c r="L67" s="93"/>
      <c r="M67" s="93"/>
      <c r="N67" s="93"/>
      <c r="O67" s="93"/>
      <c r="P67" s="93"/>
      <c r="Q67" s="93"/>
    </row>
    <row r="68" spans="1:17" x14ac:dyDescent="0.25">
      <c r="A68" s="92">
        <v>49</v>
      </c>
      <c r="B68" s="93"/>
      <c r="C68" s="88" t="s">
        <v>335</v>
      </c>
      <c r="D68" s="89"/>
      <c r="E68" s="89" t="s">
        <v>284</v>
      </c>
      <c r="F68" s="89">
        <v>1</v>
      </c>
      <c r="G68" s="93"/>
      <c r="H68" s="93"/>
      <c r="I68" s="93"/>
      <c r="J68" s="93"/>
      <c r="K68" s="93"/>
      <c r="L68" s="93"/>
      <c r="M68" s="93"/>
      <c r="N68" s="93"/>
      <c r="O68" s="93"/>
      <c r="P68" s="93"/>
      <c r="Q68" s="93"/>
    </row>
    <row r="69" spans="1:17" x14ac:dyDescent="0.25">
      <c r="A69" s="92"/>
      <c r="B69" s="93"/>
      <c r="C69" s="164" t="s">
        <v>336</v>
      </c>
      <c r="D69" s="89"/>
      <c r="E69" s="89"/>
      <c r="F69" s="89"/>
      <c r="G69" s="93"/>
      <c r="H69" s="93"/>
      <c r="I69" s="93"/>
      <c r="J69" s="93"/>
      <c r="K69" s="93"/>
      <c r="L69" s="93"/>
      <c r="M69" s="93"/>
      <c r="N69" s="93"/>
      <c r="O69" s="93"/>
      <c r="P69" s="93"/>
      <c r="Q69" s="93"/>
    </row>
    <row r="70" spans="1:17" x14ac:dyDescent="0.25">
      <c r="A70" s="92">
        <v>50</v>
      </c>
      <c r="B70" s="93"/>
      <c r="C70" s="88" t="s">
        <v>546</v>
      </c>
      <c r="D70" s="89"/>
      <c r="E70" s="89" t="s">
        <v>82</v>
      </c>
      <c r="F70" s="89">
        <v>40</v>
      </c>
      <c r="G70" s="93"/>
      <c r="H70" s="93"/>
      <c r="I70" s="93"/>
      <c r="J70" s="93"/>
      <c r="K70" s="93"/>
      <c r="L70" s="93"/>
      <c r="M70" s="93"/>
      <c r="N70" s="93"/>
      <c r="O70" s="93"/>
      <c r="P70" s="93"/>
      <c r="Q70" s="93"/>
    </row>
    <row r="71" spans="1:17" x14ac:dyDescent="0.25">
      <c r="A71" s="92">
        <v>51</v>
      </c>
      <c r="B71" s="93"/>
      <c r="C71" s="88" t="s">
        <v>337</v>
      </c>
      <c r="D71" s="89"/>
      <c r="E71" s="89" t="s">
        <v>78</v>
      </c>
      <c r="F71" s="89">
        <v>13</v>
      </c>
      <c r="G71" s="93"/>
      <c r="H71" s="93"/>
      <c r="I71" s="93"/>
      <c r="J71" s="93"/>
      <c r="K71" s="93"/>
      <c r="L71" s="93"/>
      <c r="M71" s="93"/>
      <c r="N71" s="93"/>
      <c r="O71" s="93"/>
      <c r="P71" s="93"/>
      <c r="Q71" s="93"/>
    </row>
    <row r="72" spans="1:17" x14ac:dyDescent="0.25">
      <c r="A72" s="92">
        <v>52</v>
      </c>
      <c r="B72" s="93"/>
      <c r="C72" s="88" t="s">
        <v>338</v>
      </c>
      <c r="D72" s="89"/>
      <c r="E72" s="89" t="s">
        <v>82</v>
      </c>
      <c r="F72" s="89">
        <v>171</v>
      </c>
      <c r="G72" s="93"/>
      <c r="H72" s="93"/>
      <c r="I72" s="93"/>
      <c r="J72" s="93"/>
      <c r="K72" s="93"/>
      <c r="L72" s="93"/>
      <c r="M72" s="93"/>
      <c r="N72" s="93"/>
      <c r="O72" s="93"/>
      <c r="P72" s="93"/>
      <c r="Q72" s="93"/>
    </row>
    <row r="73" spans="1:17" x14ac:dyDescent="0.25">
      <c r="A73" s="92">
        <v>53</v>
      </c>
      <c r="B73" s="93"/>
      <c r="C73" s="88" t="s">
        <v>339</v>
      </c>
      <c r="D73" s="89"/>
      <c r="E73" s="89" t="s">
        <v>82</v>
      </c>
      <c r="F73" s="89">
        <v>160</v>
      </c>
      <c r="G73" s="93"/>
      <c r="H73" s="93"/>
      <c r="I73" s="93"/>
      <c r="J73" s="93"/>
      <c r="K73" s="93"/>
      <c r="L73" s="93"/>
      <c r="M73" s="93"/>
      <c r="N73" s="93"/>
      <c r="O73" s="93"/>
      <c r="P73" s="93"/>
      <c r="Q73" s="93"/>
    </row>
    <row r="74" spans="1:17" x14ac:dyDescent="0.25">
      <c r="A74" s="92">
        <v>54</v>
      </c>
      <c r="B74" s="93"/>
      <c r="C74" s="86" t="s">
        <v>340</v>
      </c>
      <c r="D74" s="89"/>
      <c r="E74" s="89" t="s">
        <v>82</v>
      </c>
      <c r="F74" s="89">
        <v>85</v>
      </c>
      <c r="G74" s="93"/>
      <c r="H74" s="93"/>
      <c r="I74" s="93"/>
      <c r="J74" s="93"/>
      <c r="K74" s="93"/>
      <c r="L74" s="93"/>
      <c r="M74" s="93"/>
      <c r="N74" s="93"/>
      <c r="O74" s="93"/>
      <c r="P74" s="93"/>
      <c r="Q74" s="93"/>
    </row>
    <row r="75" spans="1:17" x14ac:dyDescent="0.25">
      <c r="A75" s="92">
        <v>55</v>
      </c>
      <c r="B75" s="93"/>
      <c r="C75" s="88" t="s">
        <v>341</v>
      </c>
      <c r="D75" s="89"/>
      <c r="E75" s="89" t="s">
        <v>284</v>
      </c>
      <c r="F75" s="89">
        <v>1</v>
      </c>
      <c r="G75" s="93"/>
      <c r="H75" s="93"/>
      <c r="I75" s="93"/>
      <c r="J75" s="93"/>
      <c r="K75" s="93"/>
      <c r="L75" s="93"/>
      <c r="M75" s="93"/>
      <c r="N75" s="93"/>
      <c r="O75" s="93"/>
      <c r="P75" s="93"/>
      <c r="Q75" s="93"/>
    </row>
    <row r="76" spans="1:17" x14ac:dyDescent="0.25">
      <c r="A76" s="92">
        <v>56</v>
      </c>
      <c r="B76" s="93"/>
      <c r="C76" s="88" t="s">
        <v>342</v>
      </c>
      <c r="D76" s="89"/>
      <c r="E76" s="89" t="s">
        <v>82</v>
      </c>
      <c r="F76" s="89">
        <v>171</v>
      </c>
      <c r="G76" s="93"/>
      <c r="H76" s="93"/>
      <c r="I76" s="93"/>
      <c r="J76" s="93"/>
      <c r="K76" s="93"/>
      <c r="L76" s="93"/>
      <c r="M76" s="93"/>
      <c r="N76" s="93"/>
      <c r="O76" s="93"/>
      <c r="P76" s="93"/>
      <c r="Q76" s="93"/>
    </row>
    <row r="77" spans="1:17" x14ac:dyDescent="0.25">
      <c r="A77" s="92">
        <v>57</v>
      </c>
      <c r="B77" s="93"/>
      <c r="C77" s="88" t="s">
        <v>421</v>
      </c>
      <c r="D77" s="89"/>
      <c r="E77" s="89" t="s">
        <v>78</v>
      </c>
      <c r="F77" s="89">
        <v>14</v>
      </c>
      <c r="G77" s="93"/>
      <c r="H77" s="93"/>
      <c r="I77" s="93"/>
      <c r="J77" s="93"/>
      <c r="K77" s="93"/>
      <c r="L77" s="93"/>
      <c r="M77" s="93"/>
      <c r="N77" s="93"/>
      <c r="O77" s="93"/>
      <c r="P77" s="93"/>
      <c r="Q77" s="93"/>
    </row>
    <row r="78" spans="1:17" x14ac:dyDescent="0.25">
      <c r="A78" s="92">
        <v>58</v>
      </c>
      <c r="B78" s="93"/>
      <c r="C78" s="88" t="s">
        <v>343</v>
      </c>
      <c r="D78" s="89"/>
      <c r="E78" s="89" t="s">
        <v>85</v>
      </c>
      <c r="F78" s="89">
        <v>6</v>
      </c>
      <c r="G78" s="93"/>
      <c r="H78" s="93"/>
      <c r="I78" s="93"/>
      <c r="J78" s="93"/>
      <c r="K78" s="93"/>
      <c r="L78" s="93"/>
      <c r="M78" s="93"/>
      <c r="N78" s="93"/>
      <c r="O78" s="93"/>
      <c r="P78" s="93"/>
      <c r="Q78" s="93"/>
    </row>
    <row r="79" spans="1:17" x14ac:dyDescent="0.25">
      <c r="A79" s="92">
        <v>59</v>
      </c>
      <c r="B79" s="93"/>
      <c r="C79" s="88" t="s">
        <v>344</v>
      </c>
      <c r="D79" s="89"/>
      <c r="E79" s="89" t="s">
        <v>78</v>
      </c>
      <c r="F79" s="89">
        <v>14</v>
      </c>
      <c r="G79" s="93"/>
      <c r="H79" s="93"/>
      <c r="I79" s="93"/>
      <c r="J79" s="93"/>
      <c r="K79" s="93"/>
      <c r="L79" s="93"/>
      <c r="M79" s="93"/>
      <c r="N79" s="93"/>
      <c r="O79" s="93"/>
      <c r="P79" s="93"/>
      <c r="Q79" s="93"/>
    </row>
    <row r="80" spans="1:17" ht="15.75" thickBot="1" x14ac:dyDescent="0.3">
      <c r="A80" s="98">
        <v>60</v>
      </c>
      <c r="B80" s="99"/>
      <c r="C80" s="100" t="s">
        <v>345</v>
      </c>
      <c r="D80" s="100"/>
      <c r="E80" s="101" t="s">
        <v>135</v>
      </c>
      <c r="F80" s="102">
        <v>1</v>
      </c>
      <c r="G80" s="99"/>
      <c r="H80" s="99"/>
      <c r="I80" s="99"/>
      <c r="J80" s="99"/>
      <c r="K80" s="99"/>
      <c r="L80" s="99"/>
      <c r="M80" s="99"/>
      <c r="N80" s="99"/>
      <c r="O80" s="99"/>
      <c r="P80" s="99"/>
      <c r="Q80" s="99"/>
    </row>
    <row r="81" spans="1:17" ht="15.75" thickBot="1" x14ac:dyDescent="0.3">
      <c r="A81" s="302" t="s">
        <v>430</v>
      </c>
      <c r="B81" s="303"/>
      <c r="C81" s="303"/>
      <c r="D81" s="303"/>
      <c r="E81" s="303"/>
      <c r="F81" s="303"/>
      <c r="G81" s="303"/>
      <c r="H81" s="303"/>
      <c r="I81" s="303"/>
      <c r="J81" s="303"/>
      <c r="K81" s="303"/>
      <c r="L81" s="304"/>
      <c r="M81" s="103"/>
      <c r="N81" s="103"/>
      <c r="O81" s="103"/>
      <c r="P81" s="103"/>
      <c r="Q81" s="104"/>
    </row>
    <row r="83" spans="1:17" x14ac:dyDescent="0.25">
      <c r="C83" t="s">
        <v>542</v>
      </c>
    </row>
    <row r="84" spans="1:17" ht="45.75" customHeight="1" x14ac:dyDescent="0.25">
      <c r="C84" s="292" t="s">
        <v>547</v>
      </c>
      <c r="D84" s="292"/>
      <c r="E84" s="292"/>
      <c r="F84" s="292"/>
      <c r="G84" s="292"/>
      <c r="H84" s="292"/>
      <c r="I84" s="292"/>
      <c r="J84" s="292"/>
      <c r="K84" s="292"/>
      <c r="L84" s="292"/>
      <c r="M84" s="292"/>
      <c r="N84" s="292"/>
      <c r="O84" s="292"/>
      <c r="P84" s="292"/>
      <c r="Q84" s="292"/>
    </row>
    <row r="85" spans="1:17" ht="61.5" customHeight="1" x14ac:dyDescent="0.25">
      <c r="C85" s="293" t="s">
        <v>548</v>
      </c>
      <c r="D85" s="293"/>
      <c r="E85" s="293"/>
      <c r="F85" s="293"/>
      <c r="G85" s="293"/>
      <c r="H85" s="293"/>
      <c r="I85" s="293"/>
      <c r="J85" s="293"/>
      <c r="K85" s="293"/>
      <c r="L85" s="293"/>
      <c r="M85" s="293"/>
      <c r="N85" s="293"/>
      <c r="O85" s="293"/>
      <c r="P85" s="293"/>
      <c r="Q85" s="293"/>
    </row>
    <row r="86" spans="1:17" ht="30.75" customHeight="1" x14ac:dyDescent="0.25">
      <c r="C86" s="293" t="s">
        <v>555</v>
      </c>
      <c r="D86" s="293"/>
      <c r="E86" s="293"/>
      <c r="F86" s="293"/>
      <c r="G86" s="293"/>
      <c r="H86" s="293"/>
      <c r="I86" s="293"/>
      <c r="J86" s="293"/>
      <c r="K86" s="293"/>
      <c r="L86" s="293"/>
      <c r="M86" s="293"/>
      <c r="N86" s="293"/>
      <c r="O86" s="293"/>
      <c r="P86" s="293"/>
      <c r="Q86" s="293"/>
    </row>
    <row r="87" spans="1:17" x14ac:dyDescent="0.25">
      <c r="C87" s="236"/>
    </row>
    <row r="88" spans="1:17" ht="15.75" x14ac:dyDescent="0.25">
      <c r="C88" s="113"/>
    </row>
    <row r="89" spans="1:17" x14ac:dyDescent="0.25">
      <c r="C89" s="112" t="s">
        <v>16</v>
      </c>
    </row>
    <row r="90" spans="1:17" x14ac:dyDescent="0.25">
      <c r="C90" s="108" t="s">
        <v>575</v>
      </c>
    </row>
    <row r="91" spans="1:17" x14ac:dyDescent="0.25">
      <c r="C91" s="108"/>
    </row>
    <row r="92" spans="1:17" ht="15.75" x14ac:dyDescent="0.25">
      <c r="C92" s="109" t="s">
        <v>47</v>
      </c>
    </row>
    <row r="93" spans="1:17" ht="15.75" x14ac:dyDescent="0.25">
      <c r="C93" s="113"/>
    </row>
    <row r="94" spans="1:17" x14ac:dyDescent="0.25">
      <c r="C94" s="112" t="s">
        <v>16</v>
      </c>
    </row>
    <row r="95" spans="1:17" x14ac:dyDescent="0.25">
      <c r="C95" s="110" t="s">
        <v>17</v>
      </c>
    </row>
  </sheetData>
  <mergeCells count="26">
    <mergeCell ref="C84:Q84"/>
    <mergeCell ref="C85:Q85"/>
    <mergeCell ref="C86:Q86"/>
    <mergeCell ref="Q12:Q13"/>
    <mergeCell ref="C1:M1"/>
    <mergeCell ref="C2:M2"/>
    <mergeCell ref="G11:G13"/>
    <mergeCell ref="H11:H13"/>
    <mergeCell ref="I11:L11"/>
    <mergeCell ref="M11:Q11"/>
    <mergeCell ref="I12:I13"/>
    <mergeCell ref="J12:J13"/>
    <mergeCell ref="K12:K13"/>
    <mergeCell ref="A81:L81"/>
    <mergeCell ref="M12:M13"/>
    <mergeCell ref="N12:N13"/>
    <mergeCell ref="O12:O13"/>
    <mergeCell ref="P12:P13"/>
    <mergeCell ref="L12:L13"/>
    <mergeCell ref="D33:D35"/>
    <mergeCell ref="A11:A13"/>
    <mergeCell ref="B11:B13"/>
    <mergeCell ref="C11:C13"/>
    <mergeCell ref="E11:E13"/>
    <mergeCell ref="F11:F13"/>
    <mergeCell ref="D11:D13"/>
  </mergeCells>
  <pageMargins left="0.31496062992125984" right="0.31496062992125984" top="0.78740157480314965" bottom="0.47244094488188981" header="0" footer="0.31496062992125984"/>
  <pageSetup paperSize="9" scale="59" fitToHeight="2" orientation="landscape" r:id="rId1"/>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6"/>
  <sheetViews>
    <sheetView workbookViewId="0">
      <selection activeCell="Q9" sqref="Q9"/>
    </sheetView>
  </sheetViews>
  <sheetFormatPr defaultRowHeight="15" x14ac:dyDescent="0.25"/>
  <cols>
    <col min="3" max="3" width="63.140625" customWidth="1"/>
    <col min="4" max="4" width="13.140625" customWidth="1"/>
    <col min="7" max="17" width="11.28515625" customWidth="1"/>
  </cols>
  <sheetData>
    <row r="1" spans="1:17" ht="15.75" x14ac:dyDescent="0.25">
      <c r="A1" s="76"/>
      <c r="B1" s="76"/>
      <c r="C1" s="294" t="s">
        <v>362</v>
      </c>
      <c r="D1" s="294"/>
      <c r="E1" s="294"/>
      <c r="F1" s="294"/>
      <c r="G1" s="294"/>
      <c r="H1" s="294"/>
      <c r="I1" s="294"/>
      <c r="J1" s="294"/>
      <c r="K1" s="294"/>
      <c r="L1" s="294"/>
      <c r="M1" s="294"/>
      <c r="N1" s="76"/>
      <c r="O1" s="76"/>
      <c r="P1" s="76"/>
      <c r="Q1" s="76"/>
    </row>
    <row r="2" spans="1:17" ht="15.75" x14ac:dyDescent="0.25">
      <c r="A2" s="66"/>
      <c r="B2" s="66"/>
      <c r="C2" s="295" t="s">
        <v>363</v>
      </c>
      <c r="D2" s="295"/>
      <c r="E2" s="295"/>
      <c r="F2" s="295"/>
      <c r="G2" s="295"/>
      <c r="H2" s="295"/>
      <c r="I2" s="295"/>
      <c r="J2" s="295"/>
      <c r="K2" s="295"/>
      <c r="L2" s="295"/>
      <c r="M2" s="295"/>
      <c r="N2" s="76"/>
      <c r="O2" s="76"/>
      <c r="P2" s="76"/>
      <c r="Q2" s="76"/>
    </row>
    <row r="3" spans="1:17" x14ac:dyDescent="0.25">
      <c r="A3" s="66"/>
      <c r="B3" s="66"/>
      <c r="C3" s="67"/>
      <c r="D3" s="67"/>
      <c r="E3" s="66"/>
      <c r="F3" s="76"/>
      <c r="G3" s="76"/>
      <c r="H3" s="76"/>
      <c r="I3" s="76"/>
      <c r="J3" s="76"/>
      <c r="K3" s="76"/>
      <c r="L3" s="76"/>
      <c r="M3" s="76"/>
      <c r="N3" s="76"/>
      <c r="O3" s="76"/>
      <c r="P3" s="76"/>
      <c r="Q3" s="76"/>
    </row>
    <row r="4" spans="1:17" x14ac:dyDescent="0.25">
      <c r="A4" s="67" t="s">
        <v>7</v>
      </c>
      <c r="B4" s="67"/>
      <c r="C4" s="55" t="s">
        <v>18</v>
      </c>
      <c r="D4" s="78"/>
      <c r="E4" s="78"/>
      <c r="F4" s="76"/>
      <c r="G4" s="73"/>
      <c r="H4" s="73"/>
      <c r="I4" s="76"/>
      <c r="J4" s="76"/>
      <c r="K4" s="76"/>
      <c r="L4" s="76"/>
      <c r="M4" s="76"/>
      <c r="N4" s="76"/>
      <c r="O4" s="76"/>
      <c r="P4" s="76"/>
      <c r="Q4" s="76"/>
    </row>
    <row r="5" spans="1:17" x14ac:dyDescent="0.25">
      <c r="A5" s="67" t="s">
        <v>6</v>
      </c>
      <c r="B5" s="67"/>
      <c r="C5" s="79" t="s">
        <v>20</v>
      </c>
      <c r="D5" s="32"/>
      <c r="E5" s="32"/>
      <c r="F5" s="76"/>
      <c r="G5" s="73"/>
      <c r="H5" s="73"/>
      <c r="I5" s="76"/>
      <c r="J5" s="76"/>
      <c r="K5" s="76"/>
      <c r="L5" s="76"/>
      <c r="M5" s="76"/>
      <c r="N5" s="76"/>
      <c r="O5" s="76"/>
      <c r="P5" s="76"/>
      <c r="Q5" s="76"/>
    </row>
    <row r="6" spans="1:17" x14ac:dyDescent="0.25">
      <c r="A6" s="67" t="s">
        <v>8</v>
      </c>
      <c r="B6" s="67"/>
      <c r="C6" s="79" t="s">
        <v>19</v>
      </c>
      <c r="D6" s="32"/>
      <c r="E6" s="32"/>
      <c r="F6" s="76"/>
      <c r="G6" s="73"/>
      <c r="H6" s="73"/>
      <c r="I6" s="76"/>
      <c r="J6" s="76"/>
      <c r="K6" s="76"/>
      <c r="L6" s="76"/>
      <c r="M6" s="76"/>
      <c r="N6" s="76"/>
      <c r="O6" s="76"/>
      <c r="P6" s="76"/>
      <c r="Q6" s="76"/>
    </row>
    <row r="7" spans="1:17" x14ac:dyDescent="0.25">
      <c r="A7" s="67" t="s">
        <v>59</v>
      </c>
      <c r="B7" s="67"/>
      <c r="C7" s="72"/>
      <c r="D7" s="80"/>
      <c r="E7" s="77"/>
      <c r="F7" s="76"/>
      <c r="G7" s="73"/>
      <c r="H7" s="73"/>
      <c r="I7" s="76"/>
      <c r="J7" s="76"/>
      <c r="K7" s="76"/>
      <c r="L7" s="76"/>
      <c r="M7" s="76"/>
      <c r="N7" s="76"/>
      <c r="O7" s="76"/>
      <c r="P7" s="76"/>
      <c r="Q7" s="76"/>
    </row>
    <row r="8" spans="1:17" x14ac:dyDescent="0.25">
      <c r="A8" s="67"/>
      <c r="B8" s="67"/>
      <c r="C8" s="67"/>
      <c r="D8" s="67"/>
      <c r="E8" s="67"/>
      <c r="F8" s="76"/>
      <c r="G8" s="76"/>
      <c r="H8" s="76"/>
      <c r="I8" s="76"/>
      <c r="J8" s="76"/>
      <c r="K8" s="76"/>
      <c r="L8" s="76"/>
      <c r="M8" s="76"/>
      <c r="N8" s="76"/>
      <c r="O8" s="76"/>
      <c r="P8" s="76"/>
      <c r="Q8" s="76"/>
    </row>
    <row r="9" spans="1:17" x14ac:dyDescent="0.25">
      <c r="A9" s="65" t="s">
        <v>361</v>
      </c>
      <c r="B9" s="67"/>
      <c r="C9" s="67"/>
      <c r="D9" s="67"/>
      <c r="E9" s="67"/>
      <c r="F9" s="76"/>
      <c r="G9" s="75"/>
      <c r="H9" s="74"/>
      <c r="I9" s="76"/>
      <c r="J9" s="76"/>
      <c r="K9" s="76"/>
      <c r="L9" s="76"/>
      <c r="M9" s="76"/>
      <c r="N9" s="76"/>
      <c r="O9" s="76"/>
      <c r="P9" s="76"/>
      <c r="Q9" s="64" t="s">
        <v>576</v>
      </c>
    </row>
    <row r="10" spans="1:17" x14ac:dyDescent="0.25">
      <c r="A10" s="67"/>
      <c r="B10" s="67"/>
      <c r="C10" s="67"/>
      <c r="D10" s="67"/>
      <c r="E10" s="67"/>
      <c r="F10" s="76"/>
      <c r="G10" s="76"/>
      <c r="H10" s="76"/>
      <c r="I10" s="76"/>
      <c r="J10" s="76"/>
      <c r="K10" s="76"/>
      <c r="L10" s="76"/>
      <c r="M10" s="76"/>
      <c r="N10" s="76"/>
      <c r="O10" s="76"/>
      <c r="P10" s="76"/>
      <c r="Q10" s="76"/>
    </row>
    <row r="11" spans="1:17" x14ac:dyDescent="0.25">
      <c r="A11" s="286" t="s">
        <v>60</v>
      </c>
      <c r="B11" s="287" t="s">
        <v>61</v>
      </c>
      <c r="C11" s="287" t="s">
        <v>62</v>
      </c>
      <c r="D11" s="289" t="s">
        <v>360</v>
      </c>
      <c r="E11" s="288" t="s">
        <v>63</v>
      </c>
      <c r="F11" s="287" t="s">
        <v>64</v>
      </c>
      <c r="G11" s="296" t="s">
        <v>65</v>
      </c>
      <c r="H11" s="296" t="s">
        <v>66</v>
      </c>
      <c r="I11" s="289" t="s">
        <v>67</v>
      </c>
      <c r="J11" s="289"/>
      <c r="K11" s="289"/>
      <c r="L11" s="289"/>
      <c r="M11" s="299" t="s">
        <v>68</v>
      </c>
      <c r="N11" s="300"/>
      <c r="O11" s="300"/>
      <c r="P11" s="300"/>
      <c r="Q11" s="301"/>
    </row>
    <row r="12" spans="1:17" x14ac:dyDescent="0.25">
      <c r="A12" s="286"/>
      <c r="B12" s="287"/>
      <c r="C12" s="287"/>
      <c r="D12" s="290"/>
      <c r="E12" s="288"/>
      <c r="F12" s="287"/>
      <c r="G12" s="297"/>
      <c r="H12" s="298"/>
      <c r="I12" s="282" t="s">
        <v>69</v>
      </c>
      <c r="J12" s="282" t="s">
        <v>70</v>
      </c>
      <c r="K12" s="282" t="s">
        <v>71</v>
      </c>
      <c r="L12" s="282" t="s">
        <v>72</v>
      </c>
      <c r="M12" s="282" t="s">
        <v>527</v>
      </c>
      <c r="N12" s="277" t="s">
        <v>69</v>
      </c>
      <c r="O12" s="282" t="s">
        <v>70</v>
      </c>
      <c r="P12" s="282" t="s">
        <v>71</v>
      </c>
      <c r="Q12" s="282" t="s">
        <v>74</v>
      </c>
    </row>
    <row r="13" spans="1:17" ht="24.75" customHeight="1" x14ac:dyDescent="0.25">
      <c r="A13" s="286"/>
      <c r="B13" s="287"/>
      <c r="C13" s="287"/>
      <c r="D13" s="291"/>
      <c r="E13" s="288"/>
      <c r="F13" s="287"/>
      <c r="G13" s="297"/>
      <c r="H13" s="298"/>
      <c r="I13" s="282"/>
      <c r="J13" s="282"/>
      <c r="K13" s="282"/>
      <c r="L13" s="282"/>
      <c r="M13" s="282"/>
      <c r="N13" s="277"/>
      <c r="O13" s="282"/>
      <c r="P13" s="282"/>
      <c r="Q13" s="282"/>
    </row>
    <row r="14" spans="1:17" x14ac:dyDescent="0.25">
      <c r="A14" s="68"/>
      <c r="B14" s="68"/>
      <c r="C14" s="117" t="s">
        <v>363</v>
      </c>
      <c r="D14" s="71"/>
      <c r="E14" s="68"/>
      <c r="F14" s="68"/>
      <c r="G14" s="70"/>
      <c r="H14" s="70"/>
      <c r="I14" s="69"/>
      <c r="J14" s="69"/>
      <c r="K14" s="69"/>
      <c r="L14" s="69"/>
      <c r="M14" s="69"/>
      <c r="N14" s="69"/>
      <c r="O14" s="69"/>
      <c r="P14" s="69"/>
      <c r="Q14" s="69"/>
    </row>
    <row r="15" spans="1:17" x14ac:dyDescent="0.25">
      <c r="A15" s="92">
        <v>1</v>
      </c>
      <c r="B15" s="93"/>
      <c r="C15" s="166" t="s">
        <v>440</v>
      </c>
      <c r="D15" s="85">
        <v>200</v>
      </c>
      <c r="E15" s="89" t="s">
        <v>82</v>
      </c>
      <c r="F15" s="167">
        <v>148</v>
      </c>
      <c r="G15" s="93"/>
      <c r="H15" s="93"/>
      <c r="I15" s="93"/>
      <c r="J15" s="93"/>
      <c r="K15" s="93"/>
      <c r="L15" s="93"/>
      <c r="M15" s="93"/>
      <c r="N15" s="93"/>
      <c r="O15" s="93"/>
      <c r="P15" s="93"/>
      <c r="Q15" s="93"/>
    </row>
    <row r="16" spans="1:17" x14ac:dyDescent="0.25">
      <c r="A16" s="92">
        <v>2</v>
      </c>
      <c r="B16" s="93"/>
      <c r="C16" s="166" t="s">
        <v>440</v>
      </c>
      <c r="D16" s="85">
        <v>160</v>
      </c>
      <c r="E16" s="89" t="s">
        <v>82</v>
      </c>
      <c r="F16" s="167">
        <v>47</v>
      </c>
      <c r="G16" s="93"/>
      <c r="H16" s="93"/>
      <c r="I16" s="93"/>
      <c r="J16" s="93"/>
      <c r="K16" s="93"/>
      <c r="L16" s="93"/>
      <c r="M16" s="93"/>
      <c r="N16" s="93"/>
      <c r="O16" s="93"/>
      <c r="P16" s="93"/>
      <c r="Q16" s="93"/>
    </row>
    <row r="17" spans="1:17" x14ac:dyDescent="0.25">
      <c r="A17" s="92">
        <v>3</v>
      </c>
      <c r="B17" s="93"/>
      <c r="C17" s="168" t="s">
        <v>432</v>
      </c>
      <c r="D17" s="189" t="s">
        <v>347</v>
      </c>
      <c r="E17" s="167" t="s">
        <v>78</v>
      </c>
      <c r="F17" s="167">
        <v>1</v>
      </c>
      <c r="G17" s="93"/>
      <c r="H17" s="93"/>
      <c r="I17" s="93"/>
      <c r="J17" s="93"/>
      <c r="K17" s="93"/>
      <c r="L17" s="93"/>
      <c r="M17" s="93"/>
      <c r="N17" s="93"/>
      <c r="O17" s="93"/>
      <c r="P17" s="93"/>
      <c r="Q17" s="93"/>
    </row>
    <row r="18" spans="1:17" x14ac:dyDescent="0.25">
      <c r="A18" s="92">
        <v>4</v>
      </c>
      <c r="B18" s="93"/>
      <c r="C18" s="168" t="s">
        <v>433</v>
      </c>
      <c r="D18" s="189" t="s">
        <v>347</v>
      </c>
      <c r="E18" s="167" t="s">
        <v>78</v>
      </c>
      <c r="F18" s="167">
        <v>3</v>
      </c>
      <c r="G18" s="93"/>
      <c r="H18" s="93"/>
      <c r="I18" s="93"/>
      <c r="J18" s="93"/>
      <c r="K18" s="93"/>
      <c r="L18" s="93"/>
      <c r="M18" s="93"/>
      <c r="N18" s="93"/>
      <c r="O18" s="93"/>
      <c r="P18" s="93"/>
      <c r="Q18" s="93"/>
    </row>
    <row r="19" spans="1:17" x14ac:dyDescent="0.25">
      <c r="A19" s="92">
        <v>5</v>
      </c>
      <c r="B19" s="93"/>
      <c r="C19" s="168" t="s">
        <v>434</v>
      </c>
      <c r="D19" s="189" t="s">
        <v>348</v>
      </c>
      <c r="E19" s="89" t="s">
        <v>78</v>
      </c>
      <c r="F19" s="169">
        <v>1</v>
      </c>
      <c r="G19" s="93"/>
      <c r="H19" s="93"/>
      <c r="I19" s="93"/>
      <c r="J19" s="93"/>
      <c r="K19" s="93"/>
      <c r="L19" s="93"/>
      <c r="M19" s="93"/>
      <c r="N19" s="93"/>
      <c r="O19" s="93"/>
      <c r="P19" s="93"/>
      <c r="Q19" s="93"/>
    </row>
    <row r="20" spans="1:17" x14ac:dyDescent="0.25">
      <c r="A20" s="92">
        <v>6</v>
      </c>
      <c r="B20" s="93"/>
      <c r="C20" s="168" t="s">
        <v>435</v>
      </c>
      <c r="D20" s="189" t="s">
        <v>348</v>
      </c>
      <c r="E20" s="89" t="s">
        <v>78</v>
      </c>
      <c r="F20" s="89">
        <v>5</v>
      </c>
      <c r="G20" s="93"/>
      <c r="H20" s="93"/>
      <c r="I20" s="93"/>
      <c r="J20" s="93"/>
      <c r="K20" s="93"/>
      <c r="L20" s="93"/>
      <c r="M20" s="93"/>
      <c r="N20" s="93"/>
      <c r="O20" s="93"/>
      <c r="P20" s="93"/>
      <c r="Q20" s="93"/>
    </row>
    <row r="21" spans="1:17" x14ac:dyDescent="0.25">
      <c r="A21" s="92">
        <v>7</v>
      </c>
      <c r="B21" s="93"/>
      <c r="C21" s="166" t="s">
        <v>530</v>
      </c>
      <c r="D21" s="85">
        <v>160</v>
      </c>
      <c r="E21" s="119" t="s">
        <v>78</v>
      </c>
      <c r="F21" s="119">
        <v>17</v>
      </c>
      <c r="G21" s="93"/>
      <c r="H21" s="93"/>
      <c r="I21" s="93"/>
      <c r="J21" s="93"/>
      <c r="K21" s="93"/>
      <c r="L21" s="93"/>
      <c r="M21" s="93"/>
      <c r="N21" s="93"/>
      <c r="O21" s="93"/>
      <c r="P21" s="93"/>
      <c r="Q21" s="93"/>
    </row>
    <row r="22" spans="1:17" x14ac:dyDescent="0.25">
      <c r="A22" s="92">
        <v>8</v>
      </c>
      <c r="B22" s="93"/>
      <c r="C22" s="166" t="s">
        <v>349</v>
      </c>
      <c r="D22" s="85" t="s">
        <v>350</v>
      </c>
      <c r="E22" s="119" t="s">
        <v>78</v>
      </c>
      <c r="F22" s="119">
        <v>5</v>
      </c>
      <c r="G22" s="93"/>
      <c r="H22" s="93"/>
      <c r="I22" s="93"/>
      <c r="J22" s="93"/>
      <c r="K22" s="93"/>
      <c r="L22" s="93"/>
      <c r="M22" s="93"/>
      <c r="N22" s="93"/>
      <c r="O22" s="93"/>
      <c r="P22" s="93"/>
      <c r="Q22" s="93"/>
    </row>
    <row r="23" spans="1:17" x14ac:dyDescent="0.25">
      <c r="A23" s="92">
        <v>9</v>
      </c>
      <c r="B23" s="93"/>
      <c r="C23" s="166" t="s">
        <v>436</v>
      </c>
      <c r="D23" s="85">
        <v>160</v>
      </c>
      <c r="E23" s="119" t="s">
        <v>78</v>
      </c>
      <c r="F23" s="119">
        <v>2</v>
      </c>
      <c r="G23" s="93"/>
      <c r="H23" s="93"/>
      <c r="I23" s="93"/>
      <c r="J23" s="93"/>
      <c r="K23" s="93"/>
      <c r="L23" s="93"/>
      <c r="M23" s="93"/>
      <c r="N23" s="93"/>
      <c r="O23" s="93"/>
      <c r="P23" s="93"/>
      <c r="Q23" s="93"/>
    </row>
    <row r="24" spans="1:17" x14ac:dyDescent="0.25">
      <c r="A24" s="92">
        <v>10</v>
      </c>
      <c r="B24" s="93"/>
      <c r="C24" s="170" t="s">
        <v>554</v>
      </c>
      <c r="D24" s="189"/>
      <c r="E24" s="119" t="s">
        <v>78</v>
      </c>
      <c r="F24" s="119">
        <v>10</v>
      </c>
      <c r="G24" s="93"/>
      <c r="H24" s="93"/>
      <c r="I24" s="93"/>
      <c r="J24" s="93"/>
      <c r="K24" s="93"/>
      <c r="L24" s="93"/>
      <c r="M24" s="93"/>
      <c r="N24" s="93"/>
      <c r="O24" s="93"/>
      <c r="P24" s="93"/>
      <c r="Q24" s="93"/>
    </row>
    <row r="25" spans="1:17" x14ac:dyDescent="0.25">
      <c r="A25" s="92">
        <v>11</v>
      </c>
      <c r="B25" s="93"/>
      <c r="C25" s="166" t="s">
        <v>351</v>
      </c>
      <c r="D25" s="85"/>
      <c r="E25" s="89" t="s">
        <v>352</v>
      </c>
      <c r="F25" s="169">
        <v>390</v>
      </c>
      <c r="G25" s="93"/>
      <c r="H25" s="93"/>
      <c r="I25" s="93"/>
      <c r="J25" s="93"/>
      <c r="K25" s="93"/>
      <c r="L25" s="93"/>
      <c r="M25" s="93"/>
      <c r="N25" s="93"/>
      <c r="O25" s="93"/>
      <c r="P25" s="93"/>
      <c r="Q25" s="93"/>
    </row>
    <row r="26" spans="1:17" x14ac:dyDescent="0.25">
      <c r="A26" s="92">
        <v>12</v>
      </c>
      <c r="B26" s="93"/>
      <c r="C26" s="166" t="s">
        <v>353</v>
      </c>
      <c r="D26" s="85"/>
      <c r="E26" s="89" t="s">
        <v>352</v>
      </c>
      <c r="F26" s="169">
        <v>39</v>
      </c>
      <c r="G26" s="93"/>
      <c r="H26" s="93"/>
      <c r="I26" s="93"/>
      <c r="J26" s="93"/>
      <c r="K26" s="93"/>
      <c r="L26" s="93"/>
      <c r="M26" s="93"/>
      <c r="N26" s="93"/>
      <c r="O26" s="93"/>
      <c r="P26" s="93"/>
      <c r="Q26" s="93"/>
    </row>
    <row r="27" spans="1:17" x14ac:dyDescent="0.25">
      <c r="A27" s="92">
        <v>13</v>
      </c>
      <c r="B27" s="93"/>
      <c r="C27" s="166" t="s">
        <v>354</v>
      </c>
      <c r="D27" s="85"/>
      <c r="E27" s="89" t="s">
        <v>352</v>
      </c>
      <c r="F27" s="169">
        <v>78</v>
      </c>
      <c r="G27" s="93"/>
      <c r="H27" s="93"/>
      <c r="I27" s="93"/>
      <c r="J27" s="93"/>
      <c r="K27" s="93"/>
      <c r="L27" s="93"/>
      <c r="M27" s="93"/>
      <c r="N27" s="93"/>
      <c r="O27" s="93"/>
      <c r="P27" s="93"/>
      <c r="Q27" s="93"/>
    </row>
    <row r="28" spans="1:17" x14ac:dyDescent="0.25">
      <c r="A28" s="92">
        <v>14</v>
      </c>
      <c r="B28" s="93"/>
      <c r="C28" s="166" t="s">
        <v>355</v>
      </c>
      <c r="D28" s="85"/>
      <c r="E28" s="89" t="s">
        <v>352</v>
      </c>
      <c r="F28" s="169">
        <v>273</v>
      </c>
      <c r="G28" s="93"/>
      <c r="H28" s="93"/>
      <c r="I28" s="93"/>
      <c r="J28" s="93"/>
      <c r="K28" s="93"/>
      <c r="L28" s="93"/>
      <c r="M28" s="93"/>
      <c r="N28" s="93"/>
      <c r="O28" s="93"/>
      <c r="P28" s="93"/>
      <c r="Q28" s="93"/>
    </row>
    <row r="29" spans="1:17" ht="17.25" customHeight="1" x14ac:dyDescent="0.25">
      <c r="A29" s="92">
        <v>15</v>
      </c>
      <c r="B29" s="93"/>
      <c r="C29" s="166" t="s">
        <v>437</v>
      </c>
      <c r="D29" s="85"/>
      <c r="E29" s="89" t="s">
        <v>352</v>
      </c>
      <c r="F29" s="89">
        <v>273</v>
      </c>
      <c r="G29" s="93"/>
      <c r="H29" s="93"/>
      <c r="I29" s="93"/>
      <c r="J29" s="93"/>
      <c r="K29" s="93"/>
      <c r="L29" s="93"/>
      <c r="M29" s="93"/>
      <c r="N29" s="93"/>
      <c r="O29" s="93"/>
      <c r="P29" s="93"/>
      <c r="Q29" s="93"/>
    </row>
    <row r="30" spans="1:17" ht="15.75" customHeight="1" x14ac:dyDescent="0.25">
      <c r="A30" s="92">
        <v>16</v>
      </c>
      <c r="B30" s="93"/>
      <c r="C30" s="166" t="s">
        <v>438</v>
      </c>
      <c r="D30" s="85"/>
      <c r="E30" s="89" t="s">
        <v>356</v>
      </c>
      <c r="F30" s="89">
        <v>3</v>
      </c>
      <c r="G30" s="93"/>
      <c r="H30" s="93"/>
      <c r="I30" s="93"/>
      <c r="J30" s="93"/>
      <c r="K30" s="93"/>
      <c r="L30" s="93"/>
      <c r="M30" s="93"/>
      <c r="N30" s="93"/>
      <c r="O30" s="93"/>
      <c r="P30" s="93"/>
      <c r="Q30" s="93"/>
    </row>
    <row r="31" spans="1:17" x14ac:dyDescent="0.25">
      <c r="A31" s="92">
        <v>17</v>
      </c>
      <c r="B31" s="93"/>
      <c r="C31" s="166" t="s">
        <v>357</v>
      </c>
      <c r="D31" s="85">
        <v>200</v>
      </c>
      <c r="E31" s="119" t="s">
        <v>356</v>
      </c>
      <c r="F31" s="119">
        <v>3</v>
      </c>
      <c r="G31" s="93"/>
      <c r="H31" s="93"/>
      <c r="I31" s="93"/>
      <c r="J31" s="93"/>
      <c r="K31" s="93"/>
      <c r="L31" s="93"/>
      <c r="M31" s="93"/>
      <c r="N31" s="93"/>
      <c r="O31" s="93"/>
      <c r="P31" s="93"/>
      <c r="Q31" s="93"/>
    </row>
    <row r="32" spans="1:17" ht="54.75" customHeight="1" x14ac:dyDescent="0.25">
      <c r="A32" s="92">
        <v>18</v>
      </c>
      <c r="B32" s="93"/>
      <c r="C32" s="171" t="s">
        <v>358</v>
      </c>
      <c r="D32" s="87">
        <v>200</v>
      </c>
      <c r="E32" s="227" t="s">
        <v>356</v>
      </c>
      <c r="F32" s="227">
        <v>10</v>
      </c>
      <c r="G32" s="93"/>
      <c r="H32" s="93"/>
      <c r="I32" s="93"/>
      <c r="J32" s="93"/>
      <c r="K32" s="93"/>
      <c r="L32" s="93"/>
      <c r="M32" s="93"/>
      <c r="N32" s="93"/>
      <c r="O32" s="93"/>
      <c r="P32" s="93"/>
      <c r="Q32" s="93"/>
    </row>
    <row r="33" spans="1:17" x14ac:dyDescent="0.25">
      <c r="A33" s="92">
        <v>19</v>
      </c>
      <c r="B33" s="93"/>
      <c r="C33" s="166" t="s">
        <v>439</v>
      </c>
      <c r="D33" s="136"/>
      <c r="E33" s="228" t="s">
        <v>82</v>
      </c>
      <c r="F33" s="228">
        <v>50</v>
      </c>
      <c r="G33" s="93"/>
      <c r="H33" s="93"/>
      <c r="I33" s="93"/>
      <c r="J33" s="93"/>
      <c r="K33" s="93"/>
      <c r="L33" s="93"/>
      <c r="M33" s="93"/>
      <c r="N33" s="93"/>
      <c r="O33" s="93"/>
      <c r="P33" s="93"/>
      <c r="Q33" s="93"/>
    </row>
    <row r="34" spans="1:17" x14ac:dyDescent="0.25">
      <c r="A34" s="92">
        <v>20</v>
      </c>
      <c r="B34" s="93"/>
      <c r="C34" s="121" t="s">
        <v>107</v>
      </c>
      <c r="D34" s="229"/>
      <c r="E34" s="227" t="s">
        <v>135</v>
      </c>
      <c r="F34" s="227">
        <v>1</v>
      </c>
      <c r="G34" s="93"/>
      <c r="H34" s="93"/>
      <c r="I34" s="93"/>
      <c r="J34" s="93"/>
      <c r="K34" s="93"/>
      <c r="L34" s="93"/>
      <c r="M34" s="93"/>
      <c r="N34" s="93"/>
      <c r="O34" s="93"/>
      <c r="P34" s="93"/>
      <c r="Q34" s="93"/>
    </row>
    <row r="35" spans="1:17" ht="26.25" thickBot="1" x14ac:dyDescent="0.3">
      <c r="A35" s="92">
        <v>21</v>
      </c>
      <c r="B35" s="99"/>
      <c r="C35" s="172" t="s">
        <v>359</v>
      </c>
      <c r="D35" s="230">
        <v>200</v>
      </c>
      <c r="E35" s="231" t="s">
        <v>356</v>
      </c>
      <c r="F35" s="231">
        <v>1</v>
      </c>
      <c r="G35" s="99"/>
      <c r="H35" s="99"/>
      <c r="I35" s="99"/>
      <c r="J35" s="99"/>
      <c r="K35" s="99"/>
      <c r="L35" s="99"/>
      <c r="M35" s="99"/>
      <c r="N35" s="99"/>
      <c r="O35" s="99"/>
      <c r="P35" s="99"/>
      <c r="Q35" s="99"/>
    </row>
    <row r="36" spans="1:17" ht="15.75" thickBot="1" x14ac:dyDescent="0.3">
      <c r="A36" s="305" t="s">
        <v>430</v>
      </c>
      <c r="B36" s="306"/>
      <c r="C36" s="306"/>
      <c r="D36" s="306"/>
      <c r="E36" s="306"/>
      <c r="F36" s="306"/>
      <c r="G36" s="306"/>
      <c r="H36" s="306"/>
      <c r="I36" s="306"/>
      <c r="J36" s="306"/>
      <c r="K36" s="306"/>
      <c r="L36" s="306"/>
      <c r="M36" s="103"/>
      <c r="N36" s="103"/>
      <c r="O36" s="103"/>
      <c r="P36" s="103"/>
      <c r="Q36" s="104"/>
    </row>
    <row r="38" spans="1:17" ht="15.75" x14ac:dyDescent="0.25">
      <c r="C38" s="107" t="s">
        <v>15</v>
      </c>
    </row>
    <row r="39" spans="1:17" ht="15.75" x14ac:dyDescent="0.25">
      <c r="C39" s="113"/>
    </row>
    <row r="40" spans="1:17" x14ac:dyDescent="0.25">
      <c r="C40" s="112" t="s">
        <v>16</v>
      </c>
    </row>
    <row r="41" spans="1:17" x14ac:dyDescent="0.25">
      <c r="C41" s="108" t="s">
        <v>575</v>
      </c>
    </row>
    <row r="42" spans="1:17" x14ac:dyDescent="0.25">
      <c r="C42" s="108"/>
    </row>
    <row r="43" spans="1:17" ht="15.75" x14ac:dyDescent="0.25">
      <c r="C43" s="109" t="s">
        <v>47</v>
      </c>
    </row>
    <row r="44" spans="1:17" ht="15.75" x14ac:dyDescent="0.25">
      <c r="C44" s="113"/>
    </row>
    <row r="45" spans="1:17" x14ac:dyDescent="0.25">
      <c r="C45" s="112" t="s">
        <v>16</v>
      </c>
    </row>
    <row r="46" spans="1:17" x14ac:dyDescent="0.25">
      <c r="C46" s="110" t="s">
        <v>17</v>
      </c>
    </row>
  </sheetData>
  <mergeCells count="22">
    <mergeCell ref="D11:D13"/>
    <mergeCell ref="M12:M13"/>
    <mergeCell ref="N12:N13"/>
    <mergeCell ref="O12:O13"/>
    <mergeCell ref="P12:P13"/>
    <mergeCell ref="L12:L13"/>
    <mergeCell ref="Q12:Q13"/>
    <mergeCell ref="A36:L36"/>
    <mergeCell ref="C1:M1"/>
    <mergeCell ref="C2:M2"/>
    <mergeCell ref="A11:A13"/>
    <mergeCell ref="B11:B13"/>
    <mergeCell ref="C11:C13"/>
    <mergeCell ref="E11:E13"/>
    <mergeCell ref="F11:F13"/>
    <mergeCell ref="G11:G13"/>
    <mergeCell ref="H11:H13"/>
    <mergeCell ref="I11:L11"/>
    <mergeCell ref="M11:Q11"/>
    <mergeCell ref="I12:I13"/>
    <mergeCell ref="J12:J13"/>
    <mergeCell ref="K12:K13"/>
  </mergeCells>
  <pageMargins left="0.31496062992125984" right="0.31496062992125984" top="0.78740157480314965" bottom="0.47244094488188981" header="0" footer="0.31496062992125984"/>
  <pageSetup paperSize="9" scale="59"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2"/>
  <sheetViews>
    <sheetView workbookViewId="0">
      <selection activeCell="Q9" sqref="Q9"/>
    </sheetView>
  </sheetViews>
  <sheetFormatPr defaultRowHeight="15" x14ac:dyDescent="0.25"/>
  <cols>
    <col min="2" max="2" width="7.140625" customWidth="1"/>
    <col min="3" max="3" width="59.7109375" customWidth="1"/>
    <col min="4" max="4" width="12.28515625" customWidth="1"/>
    <col min="9" max="17" width="8.7109375" customWidth="1"/>
  </cols>
  <sheetData>
    <row r="1" spans="1:17" ht="15.75" x14ac:dyDescent="0.25">
      <c r="A1" s="76"/>
      <c r="B1" s="76"/>
      <c r="C1" s="294" t="s">
        <v>365</v>
      </c>
      <c r="D1" s="294"/>
      <c r="E1" s="294"/>
      <c r="F1" s="294"/>
      <c r="G1" s="294"/>
      <c r="H1" s="294"/>
      <c r="I1" s="294"/>
      <c r="J1" s="294"/>
      <c r="K1" s="294"/>
      <c r="L1" s="294"/>
      <c r="M1" s="294"/>
      <c r="N1" s="76"/>
      <c r="O1" s="76"/>
      <c r="P1" s="76"/>
      <c r="Q1" s="76"/>
    </row>
    <row r="2" spans="1:17" ht="15.75" x14ac:dyDescent="0.25">
      <c r="A2" s="66"/>
      <c r="B2" s="66"/>
      <c r="C2" s="295" t="s">
        <v>418</v>
      </c>
      <c r="D2" s="295"/>
      <c r="E2" s="295"/>
      <c r="F2" s="295"/>
      <c r="G2" s="295"/>
      <c r="H2" s="295"/>
      <c r="I2" s="295"/>
      <c r="J2" s="295"/>
      <c r="K2" s="295"/>
      <c r="L2" s="295"/>
      <c r="M2" s="295"/>
      <c r="N2" s="76"/>
      <c r="O2" s="76"/>
      <c r="P2" s="76"/>
      <c r="Q2" s="76"/>
    </row>
    <row r="3" spans="1:17" x14ac:dyDescent="0.25">
      <c r="A3" s="66"/>
      <c r="B3" s="66"/>
      <c r="C3" s="67"/>
      <c r="D3" s="67"/>
      <c r="E3" s="66"/>
      <c r="F3" s="76"/>
      <c r="G3" s="76"/>
      <c r="H3" s="76"/>
      <c r="I3" s="76"/>
      <c r="J3" s="76"/>
      <c r="K3" s="76"/>
      <c r="L3" s="76"/>
      <c r="M3" s="76"/>
      <c r="N3" s="76"/>
      <c r="O3" s="76"/>
      <c r="P3" s="76"/>
      <c r="Q3" s="76"/>
    </row>
    <row r="4" spans="1:17" x14ac:dyDescent="0.25">
      <c r="A4" s="67" t="s">
        <v>7</v>
      </c>
      <c r="B4" s="67"/>
      <c r="C4" s="55" t="s">
        <v>18</v>
      </c>
      <c r="D4" s="78"/>
      <c r="E4" s="78"/>
      <c r="F4" s="76"/>
      <c r="G4" s="73"/>
      <c r="H4" s="73"/>
      <c r="I4" s="76"/>
      <c r="J4" s="76"/>
      <c r="K4" s="76"/>
      <c r="L4" s="76"/>
      <c r="M4" s="76"/>
      <c r="N4" s="76"/>
      <c r="O4" s="76"/>
      <c r="P4" s="76"/>
      <c r="Q4" s="76"/>
    </row>
    <row r="5" spans="1:17" x14ac:dyDescent="0.25">
      <c r="A5" s="67" t="s">
        <v>6</v>
      </c>
      <c r="B5" s="67"/>
      <c r="C5" s="79" t="s">
        <v>20</v>
      </c>
      <c r="D5" s="32"/>
      <c r="E5" s="32"/>
      <c r="F5" s="76"/>
      <c r="G5" s="73"/>
      <c r="H5" s="73"/>
      <c r="I5" s="76"/>
      <c r="J5" s="76"/>
      <c r="K5" s="76"/>
      <c r="L5" s="76"/>
      <c r="M5" s="76"/>
      <c r="N5" s="76"/>
      <c r="O5" s="76"/>
      <c r="P5" s="76"/>
      <c r="Q5" s="76"/>
    </row>
    <row r="6" spans="1:17" x14ac:dyDescent="0.25">
      <c r="A6" s="67" t="s">
        <v>8</v>
      </c>
      <c r="B6" s="67"/>
      <c r="C6" s="79" t="s">
        <v>19</v>
      </c>
      <c r="D6" s="32"/>
      <c r="E6" s="32"/>
      <c r="F6" s="76"/>
      <c r="G6" s="73"/>
      <c r="H6" s="73"/>
      <c r="I6" s="76"/>
      <c r="J6" s="76"/>
      <c r="K6" s="76"/>
      <c r="L6" s="76"/>
      <c r="M6" s="76"/>
      <c r="N6" s="76"/>
      <c r="O6" s="76"/>
      <c r="P6" s="76"/>
      <c r="Q6" s="76"/>
    </row>
    <row r="7" spans="1:17" x14ac:dyDescent="0.25">
      <c r="A7" s="67" t="s">
        <v>59</v>
      </c>
      <c r="B7" s="67"/>
      <c r="C7" s="72"/>
      <c r="D7" s="80"/>
      <c r="E7" s="77"/>
      <c r="F7" s="76"/>
      <c r="G7" s="73"/>
      <c r="H7" s="73"/>
      <c r="I7" s="76"/>
      <c r="J7" s="76"/>
      <c r="K7" s="76"/>
      <c r="L7" s="76"/>
      <c r="M7" s="76"/>
      <c r="N7" s="76"/>
      <c r="O7" s="76"/>
      <c r="P7" s="76"/>
      <c r="Q7" s="76"/>
    </row>
    <row r="8" spans="1:17" x14ac:dyDescent="0.25">
      <c r="A8" s="67"/>
      <c r="B8" s="67"/>
      <c r="C8" s="67"/>
      <c r="D8" s="67"/>
      <c r="E8" s="67"/>
      <c r="F8" s="76"/>
      <c r="G8" s="76"/>
      <c r="H8" s="76"/>
      <c r="I8" s="76"/>
      <c r="J8" s="76"/>
      <c r="K8" s="76"/>
      <c r="L8" s="76"/>
      <c r="M8" s="76"/>
      <c r="N8" s="76"/>
      <c r="O8" s="76"/>
      <c r="P8" s="76"/>
      <c r="Q8" s="76"/>
    </row>
    <row r="9" spans="1:17" x14ac:dyDescent="0.25">
      <c r="A9" s="65" t="s">
        <v>366</v>
      </c>
      <c r="B9" s="67"/>
      <c r="C9" s="67"/>
      <c r="D9" s="67"/>
      <c r="E9" s="67"/>
      <c r="F9" s="76"/>
      <c r="G9" s="75"/>
      <c r="H9" s="74"/>
      <c r="I9" s="76"/>
      <c r="J9" s="76"/>
      <c r="K9" s="76"/>
      <c r="L9" s="76"/>
      <c r="M9" s="76"/>
      <c r="N9" s="76"/>
      <c r="O9" s="76"/>
      <c r="P9" s="76"/>
      <c r="Q9" s="64" t="s">
        <v>576</v>
      </c>
    </row>
    <row r="10" spans="1:17" x14ac:dyDescent="0.25">
      <c r="A10" s="67"/>
      <c r="B10" s="67"/>
      <c r="C10" s="67"/>
      <c r="D10" s="67"/>
      <c r="E10" s="67"/>
      <c r="F10" s="76"/>
      <c r="G10" s="76"/>
      <c r="H10" s="76"/>
      <c r="I10" s="76"/>
      <c r="J10" s="76"/>
      <c r="K10" s="76"/>
      <c r="L10" s="76"/>
      <c r="M10" s="76"/>
      <c r="N10" s="76"/>
      <c r="O10" s="76"/>
      <c r="P10" s="76"/>
      <c r="Q10" s="76"/>
    </row>
    <row r="11" spans="1:17" x14ac:dyDescent="0.25">
      <c r="A11" s="286" t="s">
        <v>60</v>
      </c>
      <c r="B11" s="287" t="s">
        <v>61</v>
      </c>
      <c r="C11" s="287" t="s">
        <v>62</v>
      </c>
      <c r="D11" s="307" t="s">
        <v>375</v>
      </c>
      <c r="E11" s="288" t="s">
        <v>63</v>
      </c>
      <c r="F11" s="287" t="s">
        <v>64</v>
      </c>
      <c r="G11" s="296" t="s">
        <v>65</v>
      </c>
      <c r="H11" s="296" t="s">
        <v>66</v>
      </c>
      <c r="I11" s="289" t="s">
        <v>67</v>
      </c>
      <c r="J11" s="289"/>
      <c r="K11" s="289"/>
      <c r="L11" s="289"/>
      <c r="M11" s="299" t="s">
        <v>68</v>
      </c>
      <c r="N11" s="300"/>
      <c r="O11" s="300"/>
      <c r="P11" s="300"/>
      <c r="Q11" s="301"/>
    </row>
    <row r="12" spans="1:17" x14ac:dyDescent="0.25">
      <c r="A12" s="286"/>
      <c r="B12" s="287"/>
      <c r="C12" s="287"/>
      <c r="D12" s="297"/>
      <c r="E12" s="288"/>
      <c r="F12" s="287"/>
      <c r="G12" s="297"/>
      <c r="H12" s="298"/>
      <c r="I12" s="282" t="s">
        <v>69</v>
      </c>
      <c r="J12" s="282" t="s">
        <v>70</v>
      </c>
      <c r="K12" s="282" t="s">
        <v>71</v>
      </c>
      <c r="L12" s="282" t="s">
        <v>72</v>
      </c>
      <c r="M12" s="282" t="s">
        <v>73</v>
      </c>
      <c r="N12" s="277" t="s">
        <v>69</v>
      </c>
      <c r="O12" s="282" t="s">
        <v>70</v>
      </c>
      <c r="P12" s="282" t="s">
        <v>71</v>
      </c>
      <c r="Q12" s="282" t="s">
        <v>74</v>
      </c>
    </row>
    <row r="13" spans="1:17" ht="30.75" customHeight="1" x14ac:dyDescent="0.25">
      <c r="A13" s="286"/>
      <c r="B13" s="287"/>
      <c r="C13" s="287"/>
      <c r="D13" s="308"/>
      <c r="E13" s="288"/>
      <c r="F13" s="287"/>
      <c r="G13" s="297"/>
      <c r="H13" s="298"/>
      <c r="I13" s="282"/>
      <c r="J13" s="282"/>
      <c r="K13" s="282"/>
      <c r="L13" s="282"/>
      <c r="M13" s="282"/>
      <c r="N13" s="277"/>
      <c r="O13" s="282"/>
      <c r="P13" s="282"/>
      <c r="Q13" s="282"/>
    </row>
    <row r="14" spans="1:17" x14ac:dyDescent="0.25">
      <c r="A14" s="68"/>
      <c r="B14" s="68"/>
      <c r="C14" s="71"/>
      <c r="D14" s="71"/>
      <c r="E14" s="68"/>
      <c r="F14" s="68"/>
      <c r="G14" s="70"/>
      <c r="H14" s="70"/>
      <c r="I14" s="69"/>
      <c r="J14" s="69"/>
      <c r="K14" s="69"/>
      <c r="L14" s="69"/>
      <c r="M14" s="69"/>
      <c r="N14" s="69"/>
      <c r="O14" s="69"/>
      <c r="P14" s="69"/>
      <c r="Q14" s="69"/>
    </row>
    <row r="15" spans="1:17" x14ac:dyDescent="0.25">
      <c r="A15" s="92">
        <v>1</v>
      </c>
      <c r="B15" s="93"/>
      <c r="C15" s="118" t="s">
        <v>368</v>
      </c>
      <c r="D15" s="165"/>
      <c r="E15" s="119" t="s">
        <v>218</v>
      </c>
      <c r="F15" s="119">
        <v>3</v>
      </c>
      <c r="G15" s="93"/>
      <c r="H15" s="93"/>
      <c r="I15" s="93"/>
      <c r="J15" s="93"/>
      <c r="K15" s="93"/>
      <c r="L15" s="93"/>
      <c r="M15" s="93"/>
      <c r="N15" s="93"/>
      <c r="O15" s="93"/>
      <c r="P15" s="93"/>
      <c r="Q15" s="93"/>
    </row>
    <row r="16" spans="1:17" x14ac:dyDescent="0.25">
      <c r="A16" s="92">
        <v>2</v>
      </c>
      <c r="B16" s="93"/>
      <c r="C16" s="118" t="s">
        <v>369</v>
      </c>
      <c r="D16" s="165"/>
      <c r="E16" s="119" t="s">
        <v>218</v>
      </c>
      <c r="F16" s="119">
        <v>1</v>
      </c>
      <c r="G16" s="93"/>
      <c r="H16" s="93"/>
      <c r="I16" s="93"/>
      <c r="J16" s="93"/>
      <c r="K16" s="93"/>
      <c r="L16" s="93"/>
      <c r="M16" s="93"/>
      <c r="N16" s="93"/>
      <c r="O16" s="93"/>
      <c r="P16" s="93"/>
      <c r="Q16" s="93"/>
    </row>
    <row r="17" spans="1:17" x14ac:dyDescent="0.25">
      <c r="A17" s="92">
        <v>3</v>
      </c>
      <c r="B17" s="93"/>
      <c r="C17" s="118" t="s">
        <v>370</v>
      </c>
      <c r="D17" s="165"/>
      <c r="E17" s="119" t="s">
        <v>218</v>
      </c>
      <c r="F17" s="119">
        <v>19</v>
      </c>
      <c r="G17" s="93"/>
      <c r="H17" s="93"/>
      <c r="I17" s="93"/>
      <c r="J17" s="93"/>
      <c r="K17" s="93"/>
      <c r="L17" s="93"/>
      <c r="M17" s="93"/>
      <c r="N17" s="93"/>
      <c r="O17" s="93"/>
      <c r="P17" s="93"/>
      <c r="Q17" s="93"/>
    </row>
    <row r="18" spans="1:17" x14ac:dyDescent="0.25">
      <c r="A18" s="92">
        <v>4</v>
      </c>
      <c r="B18" s="93"/>
      <c r="C18" s="118" t="s">
        <v>371</v>
      </c>
      <c r="D18" s="165"/>
      <c r="E18" s="119" t="s">
        <v>218</v>
      </c>
      <c r="F18" s="119">
        <v>2</v>
      </c>
      <c r="G18" s="93"/>
      <c r="H18" s="93"/>
      <c r="I18" s="93"/>
      <c r="J18" s="93"/>
      <c r="K18" s="93"/>
      <c r="L18" s="93"/>
      <c r="M18" s="93"/>
      <c r="N18" s="93"/>
      <c r="O18" s="93"/>
      <c r="P18" s="93"/>
      <c r="Q18" s="93"/>
    </row>
    <row r="19" spans="1:17" x14ac:dyDescent="0.25">
      <c r="A19" s="92">
        <v>5</v>
      </c>
      <c r="B19" s="93"/>
      <c r="C19" s="121" t="s">
        <v>372</v>
      </c>
      <c r="D19" s="118" t="s">
        <v>373</v>
      </c>
      <c r="E19" s="119" t="s">
        <v>82</v>
      </c>
      <c r="F19" s="119">
        <v>350</v>
      </c>
      <c r="G19" s="93"/>
      <c r="H19" s="93"/>
      <c r="I19" s="93"/>
      <c r="J19" s="93"/>
      <c r="K19" s="93"/>
      <c r="L19" s="93"/>
      <c r="M19" s="93"/>
      <c r="N19" s="93"/>
      <c r="O19" s="93"/>
      <c r="P19" s="93"/>
      <c r="Q19" s="93"/>
    </row>
    <row r="20" spans="1:17" x14ac:dyDescent="0.25">
      <c r="A20" s="92">
        <v>6</v>
      </c>
      <c r="B20" s="93"/>
      <c r="C20" s="121" t="s">
        <v>107</v>
      </c>
      <c r="D20" s="121"/>
      <c r="E20" s="119" t="s">
        <v>135</v>
      </c>
      <c r="F20" s="119">
        <v>1</v>
      </c>
      <c r="G20" s="93"/>
      <c r="H20" s="93"/>
      <c r="I20" s="93"/>
      <c r="J20" s="93"/>
      <c r="K20" s="93"/>
      <c r="L20" s="93"/>
      <c r="M20" s="93"/>
      <c r="N20" s="93"/>
      <c r="O20" s="93"/>
      <c r="P20" s="93"/>
      <c r="Q20" s="93"/>
    </row>
    <row r="21" spans="1:17" ht="15.75" thickBot="1" x14ac:dyDescent="0.3">
      <c r="A21" s="92">
        <v>7</v>
      </c>
      <c r="B21" s="93"/>
      <c r="C21" s="121" t="s">
        <v>374</v>
      </c>
      <c r="D21" s="121"/>
      <c r="E21" s="119" t="s">
        <v>135</v>
      </c>
      <c r="F21" s="119">
        <v>1</v>
      </c>
      <c r="G21" s="93"/>
      <c r="H21" s="93"/>
      <c r="I21" s="93"/>
      <c r="J21" s="93"/>
      <c r="K21" s="93"/>
      <c r="L21" s="93"/>
      <c r="M21" s="93"/>
      <c r="N21" s="93"/>
      <c r="O21" s="93"/>
      <c r="P21" s="93"/>
      <c r="Q21" s="93"/>
    </row>
    <row r="22" spans="1:17" ht="15.75" thickBot="1" x14ac:dyDescent="0.3">
      <c r="A22" s="302" t="s">
        <v>430</v>
      </c>
      <c r="B22" s="303"/>
      <c r="C22" s="303"/>
      <c r="D22" s="303"/>
      <c r="E22" s="303"/>
      <c r="F22" s="303"/>
      <c r="G22" s="303"/>
      <c r="H22" s="303"/>
      <c r="I22" s="303"/>
      <c r="J22" s="303"/>
      <c r="K22" s="303"/>
      <c r="L22" s="304"/>
      <c r="M22" s="103"/>
      <c r="N22" s="103"/>
      <c r="O22" s="103"/>
      <c r="P22" s="103"/>
      <c r="Q22" s="104"/>
    </row>
    <row r="24" spans="1:17" ht="15.75" x14ac:dyDescent="0.25">
      <c r="C24" s="107" t="s">
        <v>15</v>
      </c>
    </row>
    <row r="25" spans="1:17" ht="15.75" x14ac:dyDescent="0.25">
      <c r="C25" s="113"/>
    </row>
    <row r="26" spans="1:17" x14ac:dyDescent="0.25">
      <c r="C26" s="112" t="s">
        <v>16</v>
      </c>
    </row>
    <row r="27" spans="1:17" x14ac:dyDescent="0.25">
      <c r="C27" s="108" t="s">
        <v>575</v>
      </c>
    </row>
    <row r="28" spans="1:17" x14ac:dyDescent="0.25">
      <c r="C28" s="108"/>
    </row>
    <row r="29" spans="1:17" ht="15.75" x14ac:dyDescent="0.25">
      <c r="C29" s="109" t="s">
        <v>47</v>
      </c>
    </row>
    <row r="30" spans="1:17" ht="15.75" x14ac:dyDescent="0.25">
      <c r="C30" s="113"/>
    </row>
    <row r="31" spans="1:17" x14ac:dyDescent="0.25">
      <c r="C31" s="112" t="s">
        <v>16</v>
      </c>
    </row>
    <row r="32" spans="1:17" x14ac:dyDescent="0.25">
      <c r="C32" s="110" t="s">
        <v>17</v>
      </c>
    </row>
  </sheetData>
  <mergeCells count="22">
    <mergeCell ref="Q12:Q13"/>
    <mergeCell ref="L12:L13"/>
    <mergeCell ref="M12:M13"/>
    <mergeCell ref="N12:N13"/>
    <mergeCell ref="O12:O13"/>
    <mergeCell ref="P12:P13"/>
    <mergeCell ref="A22:L22"/>
    <mergeCell ref="C1:M1"/>
    <mergeCell ref="C2:M2"/>
    <mergeCell ref="A11:A13"/>
    <mergeCell ref="B11:B13"/>
    <mergeCell ref="C11:C13"/>
    <mergeCell ref="E11:E13"/>
    <mergeCell ref="F11:F13"/>
    <mergeCell ref="G11:G13"/>
    <mergeCell ref="H11:H13"/>
    <mergeCell ref="I11:L11"/>
    <mergeCell ref="D11:D13"/>
    <mergeCell ref="M11:Q11"/>
    <mergeCell ref="I12:I13"/>
    <mergeCell ref="J12:J13"/>
    <mergeCell ref="K12:K13"/>
  </mergeCells>
  <pageMargins left="0.31496062992125984" right="0.31496062992125984" top="0.78740157480314965" bottom="0.47244094488188981" header="0" footer="0.31496062992125984"/>
  <pageSetup paperSize="9" scale="69"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5"/>
  <sheetViews>
    <sheetView workbookViewId="0">
      <selection activeCell="P9" sqref="P9"/>
    </sheetView>
  </sheetViews>
  <sheetFormatPr defaultRowHeight="15" x14ac:dyDescent="0.25"/>
  <cols>
    <col min="1" max="1" width="6.7109375" customWidth="1"/>
    <col min="3" max="3" width="43.85546875" customWidth="1"/>
    <col min="4" max="16" width="9.7109375" customWidth="1"/>
  </cols>
  <sheetData>
    <row r="1" spans="1:16" ht="15.75" x14ac:dyDescent="0.25">
      <c r="A1" s="76"/>
      <c r="B1" s="76"/>
      <c r="C1" s="294" t="s">
        <v>367</v>
      </c>
      <c r="D1" s="294"/>
      <c r="E1" s="294"/>
      <c r="F1" s="294"/>
      <c r="G1" s="294"/>
      <c r="H1" s="294"/>
      <c r="I1" s="294"/>
      <c r="J1" s="294"/>
      <c r="K1" s="294"/>
      <c r="L1" s="294"/>
      <c r="M1" s="76"/>
      <c r="N1" s="76"/>
      <c r="O1" s="76"/>
      <c r="P1" s="76"/>
    </row>
    <row r="2" spans="1:16" ht="15.75" x14ac:dyDescent="0.25">
      <c r="A2" s="66"/>
      <c r="B2" s="66"/>
      <c r="C2" s="295" t="s">
        <v>51</v>
      </c>
      <c r="D2" s="295"/>
      <c r="E2" s="295"/>
      <c r="F2" s="295"/>
      <c r="G2" s="295"/>
      <c r="H2" s="295"/>
      <c r="I2" s="295"/>
      <c r="J2" s="295"/>
      <c r="K2" s="295"/>
      <c r="L2" s="295"/>
      <c r="M2" s="76"/>
      <c r="N2" s="76"/>
      <c r="O2" s="76"/>
      <c r="P2" s="76"/>
    </row>
    <row r="3" spans="1:16" x14ac:dyDescent="0.25">
      <c r="A3" s="66"/>
      <c r="B3" s="66"/>
      <c r="C3" s="67"/>
      <c r="D3" s="66"/>
      <c r="E3" s="76"/>
      <c r="F3" s="76"/>
      <c r="G3" s="76"/>
      <c r="H3" s="76"/>
      <c r="I3" s="76"/>
      <c r="J3" s="76"/>
      <c r="K3" s="76"/>
      <c r="L3" s="76"/>
      <c r="M3" s="76"/>
      <c r="N3" s="76"/>
      <c r="O3" s="76"/>
      <c r="P3" s="76"/>
    </row>
    <row r="4" spans="1:16" x14ac:dyDescent="0.25">
      <c r="A4" s="67" t="s">
        <v>7</v>
      </c>
      <c r="B4" s="67"/>
      <c r="C4" s="314" t="s">
        <v>18</v>
      </c>
      <c r="D4" s="314"/>
      <c r="E4" s="314"/>
      <c r="F4" s="73"/>
      <c r="G4" s="73"/>
      <c r="H4" s="76"/>
      <c r="I4" s="76"/>
      <c r="J4" s="76"/>
      <c r="K4" s="76"/>
      <c r="L4" s="76"/>
      <c r="M4" s="76"/>
      <c r="N4" s="76"/>
      <c r="O4" s="76"/>
      <c r="P4" s="76"/>
    </row>
    <row r="5" spans="1:16" x14ac:dyDescent="0.25">
      <c r="A5" s="67" t="s">
        <v>6</v>
      </c>
      <c r="B5" s="67"/>
      <c r="C5" s="313" t="s">
        <v>20</v>
      </c>
      <c r="D5" s="313"/>
      <c r="E5" s="313"/>
      <c r="F5" s="73"/>
      <c r="G5" s="73"/>
      <c r="H5" s="76"/>
      <c r="I5" s="76"/>
      <c r="J5" s="76"/>
      <c r="K5" s="76"/>
      <c r="L5" s="76"/>
      <c r="M5" s="76"/>
      <c r="N5" s="76"/>
      <c r="O5" s="76"/>
      <c r="P5" s="76"/>
    </row>
    <row r="6" spans="1:16" x14ac:dyDescent="0.25">
      <c r="A6" s="67" t="s">
        <v>8</v>
      </c>
      <c r="B6" s="67"/>
      <c r="C6" s="312" t="s">
        <v>19</v>
      </c>
      <c r="D6" s="312"/>
      <c r="E6" s="312"/>
      <c r="F6" s="73"/>
      <c r="G6" s="73"/>
      <c r="H6" s="76"/>
      <c r="I6" s="76"/>
      <c r="J6" s="76"/>
      <c r="K6" s="76"/>
      <c r="L6" s="76"/>
      <c r="M6" s="76"/>
      <c r="N6" s="76"/>
      <c r="O6" s="76"/>
      <c r="P6" s="76"/>
    </row>
    <row r="7" spans="1:16" x14ac:dyDescent="0.25">
      <c r="A7" s="67" t="s">
        <v>59</v>
      </c>
      <c r="B7" s="67"/>
      <c r="C7" s="72"/>
      <c r="D7" s="161"/>
      <c r="E7" s="162"/>
      <c r="F7" s="73"/>
      <c r="G7" s="73"/>
      <c r="H7" s="76"/>
      <c r="I7" s="76"/>
      <c r="J7" s="76"/>
      <c r="K7" s="76"/>
      <c r="L7" s="76"/>
      <c r="M7" s="76"/>
      <c r="N7" s="76"/>
      <c r="O7" s="76"/>
      <c r="P7" s="76"/>
    </row>
    <row r="8" spans="1:16" x14ac:dyDescent="0.25">
      <c r="A8" s="67"/>
      <c r="B8" s="67"/>
      <c r="C8" s="67"/>
      <c r="D8" s="67"/>
      <c r="E8" s="76"/>
      <c r="F8" s="76"/>
      <c r="G8" s="76"/>
      <c r="H8" s="76"/>
      <c r="I8" s="76"/>
      <c r="J8" s="76"/>
      <c r="K8" s="76"/>
      <c r="L8" s="76"/>
      <c r="M8" s="76"/>
      <c r="N8" s="76"/>
      <c r="O8" s="76"/>
      <c r="P8" s="76"/>
    </row>
    <row r="9" spans="1:16" x14ac:dyDescent="0.25">
      <c r="A9" s="65" t="s">
        <v>529</v>
      </c>
      <c r="B9" s="67"/>
      <c r="C9" s="67"/>
      <c r="D9" s="67"/>
      <c r="E9" s="76"/>
      <c r="F9" s="75"/>
      <c r="G9" s="74"/>
      <c r="H9" s="76"/>
      <c r="I9" s="76"/>
      <c r="J9" s="76"/>
      <c r="K9" s="76"/>
      <c r="L9" s="76"/>
      <c r="M9" s="76"/>
      <c r="N9" s="76"/>
      <c r="O9" s="76"/>
      <c r="P9" s="64" t="s">
        <v>576</v>
      </c>
    </row>
    <row r="10" spans="1:16" x14ac:dyDescent="0.25">
      <c r="A10" s="67"/>
      <c r="B10" s="67"/>
      <c r="C10" s="67"/>
      <c r="D10" s="67"/>
      <c r="E10" s="76"/>
      <c r="F10" s="76"/>
      <c r="G10" s="76"/>
      <c r="H10" s="76"/>
      <c r="I10" s="76"/>
      <c r="J10" s="76"/>
      <c r="K10" s="76"/>
      <c r="L10" s="76"/>
      <c r="M10" s="76"/>
      <c r="N10" s="76"/>
      <c r="O10" s="76"/>
      <c r="P10" s="76"/>
    </row>
    <row r="11" spans="1:16" x14ac:dyDescent="0.25">
      <c r="A11" s="286" t="s">
        <v>60</v>
      </c>
      <c r="B11" s="287" t="s">
        <v>61</v>
      </c>
      <c r="C11" s="287" t="s">
        <v>62</v>
      </c>
      <c r="D11" s="288" t="s">
        <v>376</v>
      </c>
      <c r="E11" s="287" t="s">
        <v>377</v>
      </c>
      <c r="F11" s="296" t="s">
        <v>65</v>
      </c>
      <c r="G11" s="296" t="s">
        <v>66</v>
      </c>
      <c r="H11" s="289" t="s">
        <v>67</v>
      </c>
      <c r="I11" s="289"/>
      <c r="J11" s="289"/>
      <c r="K11" s="289"/>
      <c r="L11" s="299" t="s">
        <v>68</v>
      </c>
      <c r="M11" s="300"/>
      <c r="N11" s="300"/>
      <c r="O11" s="300"/>
      <c r="P11" s="301"/>
    </row>
    <row r="12" spans="1:16" x14ac:dyDescent="0.25">
      <c r="A12" s="286"/>
      <c r="B12" s="287"/>
      <c r="C12" s="287"/>
      <c r="D12" s="288"/>
      <c r="E12" s="287"/>
      <c r="F12" s="297"/>
      <c r="G12" s="298"/>
      <c r="H12" s="282" t="s">
        <v>69</v>
      </c>
      <c r="I12" s="282" t="s">
        <v>70</v>
      </c>
      <c r="J12" s="282" t="s">
        <v>71</v>
      </c>
      <c r="K12" s="282" t="s">
        <v>72</v>
      </c>
      <c r="L12" s="282" t="s">
        <v>73</v>
      </c>
      <c r="M12" s="277" t="s">
        <v>69</v>
      </c>
      <c r="N12" s="282" t="s">
        <v>70</v>
      </c>
      <c r="O12" s="282" t="s">
        <v>71</v>
      </c>
      <c r="P12" s="282" t="s">
        <v>74</v>
      </c>
    </row>
    <row r="13" spans="1:16" ht="27" customHeight="1" x14ac:dyDescent="0.25">
      <c r="A13" s="315"/>
      <c r="B13" s="289"/>
      <c r="C13" s="289"/>
      <c r="D13" s="296"/>
      <c r="E13" s="289"/>
      <c r="F13" s="297"/>
      <c r="G13" s="298"/>
      <c r="H13" s="316"/>
      <c r="I13" s="316"/>
      <c r="J13" s="316"/>
      <c r="K13" s="316"/>
      <c r="L13" s="316"/>
      <c r="M13" s="317"/>
      <c r="N13" s="316"/>
      <c r="O13" s="316"/>
      <c r="P13" s="316"/>
    </row>
    <row r="14" spans="1:16" x14ac:dyDescent="0.25">
      <c r="A14" s="68"/>
      <c r="B14" s="68"/>
      <c r="C14" s="117" t="s">
        <v>51</v>
      </c>
      <c r="D14" s="68"/>
      <c r="E14" s="68"/>
      <c r="F14" s="70"/>
      <c r="G14" s="70"/>
      <c r="H14" s="69"/>
      <c r="I14" s="69"/>
      <c r="J14" s="69"/>
      <c r="K14" s="69"/>
      <c r="L14" s="69"/>
      <c r="M14" s="69"/>
      <c r="N14" s="69"/>
      <c r="O14" s="69"/>
      <c r="P14" s="69"/>
    </row>
    <row r="15" spans="1:16" x14ac:dyDescent="0.25">
      <c r="A15" s="92">
        <v>1</v>
      </c>
      <c r="B15" s="93"/>
      <c r="C15" s="118" t="s">
        <v>378</v>
      </c>
      <c r="D15" s="119" t="s">
        <v>218</v>
      </c>
      <c r="E15" s="119">
        <v>1</v>
      </c>
      <c r="F15" s="93"/>
      <c r="G15" s="93"/>
      <c r="H15" s="93"/>
      <c r="I15" s="93"/>
      <c r="J15" s="93"/>
      <c r="K15" s="93"/>
      <c r="L15" s="93"/>
      <c r="M15" s="93"/>
      <c r="N15" s="93"/>
      <c r="O15" s="93"/>
      <c r="P15" s="93"/>
    </row>
    <row r="16" spans="1:16" x14ac:dyDescent="0.25">
      <c r="A16" s="92">
        <v>2</v>
      </c>
      <c r="B16" s="93"/>
      <c r="C16" s="118" t="s">
        <v>379</v>
      </c>
      <c r="D16" s="119" t="s">
        <v>218</v>
      </c>
      <c r="E16" s="119">
        <v>1</v>
      </c>
      <c r="F16" s="93"/>
      <c r="G16" s="93"/>
      <c r="H16" s="93"/>
      <c r="I16" s="93"/>
      <c r="J16" s="93"/>
      <c r="K16" s="93"/>
      <c r="L16" s="93"/>
      <c r="M16" s="93"/>
      <c r="N16" s="93"/>
      <c r="O16" s="93"/>
      <c r="P16" s="93"/>
    </row>
    <row r="17" spans="1:16" x14ac:dyDescent="0.25">
      <c r="A17" s="92">
        <v>3</v>
      </c>
      <c r="B17" s="93"/>
      <c r="C17" s="118" t="s">
        <v>380</v>
      </c>
      <c r="D17" s="119" t="s">
        <v>218</v>
      </c>
      <c r="E17" s="119">
        <v>8</v>
      </c>
      <c r="F17" s="93"/>
      <c r="G17" s="93"/>
      <c r="H17" s="93"/>
      <c r="I17" s="93"/>
      <c r="J17" s="93"/>
      <c r="K17" s="93"/>
      <c r="L17" s="93"/>
      <c r="M17" s="93"/>
      <c r="N17" s="93"/>
      <c r="O17" s="93"/>
      <c r="P17" s="93"/>
    </row>
    <row r="18" spans="1:16" x14ac:dyDescent="0.25">
      <c r="A18" s="92">
        <v>4</v>
      </c>
      <c r="B18" s="93"/>
      <c r="C18" s="118" t="s">
        <v>381</v>
      </c>
      <c r="D18" s="119" t="s">
        <v>82</v>
      </c>
      <c r="E18" s="119">
        <v>700</v>
      </c>
      <c r="F18" s="93"/>
      <c r="G18" s="93"/>
      <c r="H18" s="93"/>
      <c r="I18" s="93"/>
      <c r="J18" s="93"/>
      <c r="K18" s="93"/>
      <c r="L18" s="93"/>
      <c r="M18" s="93"/>
      <c r="N18" s="93"/>
      <c r="O18" s="93"/>
      <c r="P18" s="93"/>
    </row>
    <row r="19" spans="1:16" x14ac:dyDescent="0.25">
      <c r="A19" s="92">
        <v>5</v>
      </c>
      <c r="B19" s="93"/>
      <c r="C19" s="118" t="s">
        <v>382</v>
      </c>
      <c r="D19" s="119" t="s">
        <v>82</v>
      </c>
      <c r="E19" s="119">
        <v>350</v>
      </c>
      <c r="F19" s="93"/>
      <c r="G19" s="93"/>
      <c r="H19" s="93"/>
      <c r="I19" s="93"/>
      <c r="J19" s="93"/>
      <c r="K19" s="93"/>
      <c r="L19" s="93"/>
      <c r="M19" s="93"/>
      <c r="N19" s="93"/>
      <c r="O19" s="93"/>
      <c r="P19" s="93"/>
    </row>
    <row r="20" spans="1:16" x14ac:dyDescent="0.25">
      <c r="A20" s="92">
        <v>6</v>
      </c>
      <c r="B20" s="93"/>
      <c r="C20" s="120" t="s">
        <v>383</v>
      </c>
      <c r="D20" s="119" t="s">
        <v>218</v>
      </c>
      <c r="E20" s="119">
        <v>1</v>
      </c>
      <c r="F20" s="93"/>
      <c r="G20" s="93"/>
      <c r="H20" s="93"/>
      <c r="I20" s="93"/>
      <c r="J20" s="93"/>
      <c r="K20" s="93"/>
      <c r="L20" s="93"/>
      <c r="M20" s="93"/>
      <c r="N20" s="93"/>
      <c r="O20" s="93"/>
      <c r="P20" s="93"/>
    </row>
    <row r="21" spans="1:16" x14ac:dyDescent="0.25">
      <c r="A21" s="92">
        <v>7</v>
      </c>
      <c r="B21" s="93"/>
      <c r="C21" s="120" t="s">
        <v>384</v>
      </c>
      <c r="D21" s="119" t="s">
        <v>218</v>
      </c>
      <c r="E21" s="119">
        <v>1</v>
      </c>
      <c r="F21" s="93"/>
      <c r="G21" s="93"/>
      <c r="H21" s="93"/>
      <c r="I21" s="93"/>
      <c r="J21" s="93"/>
      <c r="K21" s="93"/>
      <c r="L21" s="93"/>
      <c r="M21" s="93"/>
      <c r="N21" s="93"/>
      <c r="O21" s="93"/>
      <c r="P21" s="93"/>
    </row>
    <row r="22" spans="1:16" x14ac:dyDescent="0.25">
      <c r="A22" s="92">
        <v>8</v>
      </c>
      <c r="B22" s="93"/>
      <c r="C22" s="121" t="s">
        <v>385</v>
      </c>
      <c r="D22" s="119" t="s">
        <v>218</v>
      </c>
      <c r="E22" s="119">
        <v>1</v>
      </c>
      <c r="F22" s="93"/>
      <c r="G22" s="93"/>
      <c r="H22" s="93"/>
      <c r="I22" s="93"/>
      <c r="J22" s="93"/>
      <c r="K22" s="93"/>
      <c r="L22" s="93"/>
      <c r="M22" s="93"/>
      <c r="N22" s="93"/>
      <c r="O22" s="93"/>
      <c r="P22" s="93"/>
    </row>
    <row r="23" spans="1:16" x14ac:dyDescent="0.25">
      <c r="A23" s="92">
        <v>9</v>
      </c>
      <c r="B23" s="93"/>
      <c r="C23" s="121" t="s">
        <v>107</v>
      </c>
      <c r="D23" s="119" t="s">
        <v>135</v>
      </c>
      <c r="E23" s="119">
        <v>1</v>
      </c>
      <c r="F23" s="93"/>
      <c r="G23" s="93"/>
      <c r="H23" s="93"/>
      <c r="I23" s="93"/>
      <c r="J23" s="93"/>
      <c r="K23" s="93"/>
      <c r="L23" s="93"/>
      <c r="M23" s="93"/>
      <c r="N23" s="93"/>
      <c r="O23" s="93"/>
      <c r="P23" s="93"/>
    </row>
    <row r="24" spans="1:16" ht="15.75" thickBot="1" x14ac:dyDescent="0.3">
      <c r="A24" s="92">
        <v>10</v>
      </c>
      <c r="B24" s="99"/>
      <c r="C24" s="122" t="s">
        <v>374</v>
      </c>
      <c r="D24" s="123" t="s">
        <v>135</v>
      </c>
      <c r="E24" s="123">
        <v>1</v>
      </c>
      <c r="F24" s="99"/>
      <c r="G24" s="99"/>
      <c r="H24" s="99"/>
      <c r="I24" s="99"/>
      <c r="J24" s="99"/>
      <c r="K24" s="99"/>
      <c r="L24" s="99"/>
      <c r="M24" s="99"/>
      <c r="N24" s="99"/>
      <c r="O24" s="99"/>
      <c r="P24" s="99"/>
    </row>
    <row r="25" spans="1:16" ht="15.75" thickBot="1" x14ac:dyDescent="0.3">
      <c r="A25" s="309" t="s">
        <v>430</v>
      </c>
      <c r="B25" s="310"/>
      <c r="C25" s="310"/>
      <c r="D25" s="310"/>
      <c r="E25" s="310"/>
      <c r="F25" s="310"/>
      <c r="G25" s="310"/>
      <c r="H25" s="310"/>
      <c r="I25" s="310"/>
      <c r="J25" s="310"/>
      <c r="K25" s="311"/>
      <c r="L25" s="105"/>
      <c r="M25" s="105"/>
      <c r="N25" s="105"/>
      <c r="O25" s="105"/>
      <c r="P25" s="106"/>
    </row>
    <row r="27" spans="1:16" x14ac:dyDescent="0.25">
      <c r="C27" s="148" t="s">
        <v>15</v>
      </c>
    </row>
    <row r="28" spans="1:16" x14ac:dyDescent="0.25">
      <c r="C28" s="149"/>
    </row>
    <row r="29" spans="1:16" x14ac:dyDescent="0.25">
      <c r="C29" s="150" t="s">
        <v>16</v>
      </c>
    </row>
    <row r="30" spans="1:16" x14ac:dyDescent="0.25">
      <c r="C30" s="108" t="s">
        <v>575</v>
      </c>
    </row>
    <row r="31" spans="1:16" x14ac:dyDescent="0.25">
      <c r="C31" s="108"/>
    </row>
    <row r="32" spans="1:16" x14ac:dyDescent="0.25">
      <c r="C32" s="151" t="s">
        <v>47</v>
      </c>
    </row>
    <row r="33" spans="3:3" x14ac:dyDescent="0.25">
      <c r="C33" s="149"/>
    </row>
    <row r="34" spans="3:3" x14ac:dyDescent="0.25">
      <c r="C34" s="150" t="s">
        <v>16</v>
      </c>
    </row>
    <row r="35" spans="3:3" x14ac:dyDescent="0.25">
      <c r="C35" s="152" t="s">
        <v>17</v>
      </c>
    </row>
  </sheetData>
  <mergeCells count="24">
    <mergeCell ref="N12:N13"/>
    <mergeCell ref="O12:O13"/>
    <mergeCell ref="P12:P13"/>
    <mergeCell ref="I12:I13"/>
    <mergeCell ref="J12:J13"/>
    <mergeCell ref="K12:K13"/>
    <mergeCell ref="L12:L13"/>
    <mergeCell ref="M12:M13"/>
    <mergeCell ref="A25:K25"/>
    <mergeCell ref="C6:E6"/>
    <mergeCell ref="C5:E5"/>
    <mergeCell ref="C4:E4"/>
    <mergeCell ref="C1:L1"/>
    <mergeCell ref="C2:L2"/>
    <mergeCell ref="A11:A13"/>
    <mergeCell ref="B11:B13"/>
    <mergeCell ref="C11:C13"/>
    <mergeCell ref="D11:D13"/>
    <mergeCell ref="E11:E13"/>
    <mergeCell ref="F11:F13"/>
    <mergeCell ref="G11:G13"/>
    <mergeCell ref="H11:K11"/>
    <mergeCell ref="L11:P11"/>
    <mergeCell ref="H12:H13"/>
  </mergeCells>
  <pageMargins left="0.31496062992125984" right="0.31496062992125984" top="0.78740157480314965" bottom="0.47244094488188981" header="0" footer="0.31496062992125984"/>
  <pageSetup paperSize="9" scale="75"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6"/>
  <sheetViews>
    <sheetView tabSelected="1" workbookViewId="0">
      <selection activeCell="F53" sqref="F53"/>
    </sheetView>
  </sheetViews>
  <sheetFormatPr defaultRowHeight="15" x14ac:dyDescent="0.25"/>
  <cols>
    <col min="1" max="1" width="11.7109375" style="84" customWidth="1"/>
    <col min="2" max="2" width="7.5703125" customWidth="1"/>
    <col min="3" max="3" width="68.42578125" customWidth="1"/>
    <col min="8" max="16" width="8.7109375" customWidth="1"/>
  </cols>
  <sheetData>
    <row r="1" spans="1:16" ht="15.75" x14ac:dyDescent="0.25">
      <c r="A1" s="81"/>
      <c r="B1" s="76"/>
      <c r="C1" s="294" t="s">
        <v>386</v>
      </c>
      <c r="D1" s="294"/>
      <c r="E1" s="294"/>
      <c r="F1" s="294"/>
      <c r="G1" s="294"/>
      <c r="H1" s="294"/>
      <c r="I1" s="294"/>
      <c r="J1" s="294"/>
      <c r="K1" s="294"/>
      <c r="L1" s="294"/>
      <c r="M1" s="76"/>
      <c r="N1" s="76"/>
      <c r="O1" s="76"/>
      <c r="P1" s="76"/>
    </row>
    <row r="2" spans="1:16" ht="15.75" x14ac:dyDescent="0.25">
      <c r="A2" s="82"/>
      <c r="B2" s="66"/>
      <c r="C2" s="295" t="s">
        <v>52</v>
      </c>
      <c r="D2" s="295"/>
      <c r="E2" s="295"/>
      <c r="F2" s="295"/>
      <c r="G2" s="295"/>
      <c r="H2" s="295"/>
      <c r="I2" s="295"/>
      <c r="J2" s="295"/>
      <c r="K2" s="295"/>
      <c r="L2" s="295"/>
      <c r="M2" s="76"/>
      <c r="N2" s="76"/>
      <c r="O2" s="76"/>
      <c r="P2" s="76"/>
    </row>
    <row r="3" spans="1:16" x14ac:dyDescent="0.25">
      <c r="A3" s="82"/>
      <c r="B3" s="66"/>
      <c r="C3" s="67"/>
      <c r="D3" s="66"/>
      <c r="E3" s="77"/>
      <c r="F3" s="77"/>
      <c r="G3" s="77"/>
      <c r="H3" s="77"/>
      <c r="I3" s="77"/>
      <c r="J3" s="77"/>
      <c r="K3" s="77"/>
      <c r="L3" s="77"/>
      <c r="M3" s="76"/>
      <c r="N3" s="76"/>
      <c r="O3" s="76"/>
      <c r="P3" s="76"/>
    </row>
    <row r="4" spans="1:16" x14ac:dyDescent="0.25">
      <c r="A4" s="116" t="s">
        <v>7</v>
      </c>
      <c r="B4" s="67"/>
      <c r="C4" s="232" t="s">
        <v>18</v>
      </c>
      <c r="D4" s="191"/>
      <c r="E4" s="77"/>
      <c r="F4" s="73"/>
      <c r="G4" s="73"/>
      <c r="H4" s="77"/>
      <c r="I4" s="77"/>
      <c r="J4" s="77"/>
      <c r="K4" s="77"/>
      <c r="L4" s="77"/>
      <c r="M4" s="76"/>
      <c r="N4" s="76"/>
      <c r="O4" s="76"/>
      <c r="P4" s="76"/>
    </row>
    <row r="5" spans="1:16" x14ac:dyDescent="0.25">
      <c r="A5" s="116" t="s">
        <v>6</v>
      </c>
      <c r="B5" s="67"/>
      <c r="C5" s="160" t="s">
        <v>20</v>
      </c>
      <c r="D5" s="32"/>
      <c r="E5" s="77"/>
      <c r="F5" s="73"/>
      <c r="G5" s="73"/>
      <c r="H5" s="77"/>
      <c r="I5" s="77"/>
      <c r="J5" s="77"/>
      <c r="K5" s="77"/>
      <c r="L5" s="77"/>
      <c r="M5" s="76"/>
      <c r="N5" s="76"/>
      <c r="O5" s="76"/>
      <c r="P5" s="76"/>
    </row>
    <row r="6" spans="1:16" x14ac:dyDescent="0.25">
      <c r="A6" s="116" t="s">
        <v>8</v>
      </c>
      <c r="B6" s="67"/>
      <c r="C6" s="160" t="s">
        <v>19</v>
      </c>
      <c r="D6" s="32"/>
      <c r="E6" s="77"/>
      <c r="F6" s="73"/>
      <c r="G6" s="73"/>
      <c r="H6" s="77"/>
      <c r="I6" s="77"/>
      <c r="J6" s="77"/>
      <c r="K6" s="77"/>
      <c r="L6" s="77"/>
      <c r="M6" s="76"/>
      <c r="N6" s="76"/>
      <c r="O6" s="76"/>
      <c r="P6" s="76"/>
    </row>
    <row r="7" spans="1:16" x14ac:dyDescent="0.25">
      <c r="A7" s="116" t="s">
        <v>59</v>
      </c>
      <c r="B7" s="67"/>
      <c r="C7" s="72"/>
      <c r="D7" s="77"/>
      <c r="E7" s="76"/>
      <c r="F7" s="73"/>
      <c r="G7" s="73"/>
      <c r="H7" s="76"/>
      <c r="I7" s="76"/>
      <c r="J7" s="76"/>
      <c r="K7" s="76"/>
      <c r="L7" s="76"/>
      <c r="M7" s="76"/>
      <c r="N7" s="76"/>
      <c r="O7" s="76"/>
      <c r="P7" s="76"/>
    </row>
    <row r="8" spans="1:16" x14ac:dyDescent="0.25">
      <c r="A8" s="83"/>
      <c r="B8" s="67"/>
      <c r="C8" s="67"/>
      <c r="D8" s="67"/>
      <c r="E8" s="76"/>
      <c r="F8" s="76"/>
      <c r="G8" s="76"/>
      <c r="H8" s="76"/>
      <c r="I8" s="76"/>
      <c r="J8" s="76"/>
      <c r="K8" s="76"/>
      <c r="L8" s="76"/>
      <c r="M8" s="76"/>
      <c r="N8" s="76"/>
      <c r="O8" s="76"/>
      <c r="P8" s="76"/>
    </row>
    <row r="9" spans="1:16" x14ac:dyDescent="0.25">
      <c r="A9" s="159" t="s">
        <v>417</v>
      </c>
      <c r="B9" s="67"/>
      <c r="C9" s="67"/>
      <c r="D9" s="67"/>
      <c r="E9" s="76"/>
      <c r="F9" s="75"/>
      <c r="G9" s="74"/>
      <c r="H9" s="76"/>
      <c r="I9" s="76"/>
      <c r="J9" s="76"/>
      <c r="K9" s="76"/>
      <c r="L9" s="76"/>
      <c r="M9" s="76"/>
      <c r="N9" s="76"/>
      <c r="O9" s="76"/>
      <c r="P9" s="64" t="s">
        <v>576</v>
      </c>
    </row>
    <row r="10" spans="1:16" x14ac:dyDescent="0.25">
      <c r="A10" s="83"/>
      <c r="B10" s="67"/>
      <c r="C10" s="67"/>
      <c r="D10" s="67"/>
      <c r="E10" s="76"/>
      <c r="F10" s="76"/>
      <c r="G10" s="76"/>
      <c r="H10" s="76"/>
      <c r="I10" s="76"/>
      <c r="J10" s="76"/>
      <c r="K10" s="76"/>
      <c r="L10" s="76"/>
      <c r="M10" s="76"/>
      <c r="N10" s="76"/>
      <c r="O10" s="76"/>
      <c r="P10" s="76"/>
    </row>
    <row r="11" spans="1:16" x14ac:dyDescent="0.25">
      <c r="A11" s="286" t="s">
        <v>60</v>
      </c>
      <c r="B11" s="287" t="s">
        <v>61</v>
      </c>
      <c r="C11" s="287" t="s">
        <v>62</v>
      </c>
      <c r="D11" s="288" t="s">
        <v>376</v>
      </c>
      <c r="E11" s="287" t="s">
        <v>377</v>
      </c>
      <c r="F11" s="296" t="s">
        <v>65</v>
      </c>
      <c r="G11" s="296" t="s">
        <v>66</v>
      </c>
      <c r="H11" s="289" t="s">
        <v>67</v>
      </c>
      <c r="I11" s="289"/>
      <c r="J11" s="289"/>
      <c r="K11" s="289"/>
      <c r="L11" s="299" t="s">
        <v>68</v>
      </c>
      <c r="M11" s="300"/>
      <c r="N11" s="300"/>
      <c r="O11" s="300"/>
      <c r="P11" s="301"/>
    </row>
    <row r="12" spans="1:16" x14ac:dyDescent="0.25">
      <c r="A12" s="286"/>
      <c r="B12" s="287"/>
      <c r="C12" s="287"/>
      <c r="D12" s="288"/>
      <c r="E12" s="287"/>
      <c r="F12" s="297"/>
      <c r="G12" s="298"/>
      <c r="H12" s="282" t="s">
        <v>69</v>
      </c>
      <c r="I12" s="282" t="s">
        <v>70</v>
      </c>
      <c r="J12" s="282" t="s">
        <v>71</v>
      </c>
      <c r="K12" s="282" t="s">
        <v>72</v>
      </c>
      <c r="L12" s="282" t="s">
        <v>431</v>
      </c>
      <c r="M12" s="277" t="s">
        <v>69</v>
      </c>
      <c r="N12" s="282" t="s">
        <v>70</v>
      </c>
      <c r="O12" s="282" t="s">
        <v>71</v>
      </c>
      <c r="P12" s="282" t="s">
        <v>74</v>
      </c>
    </row>
    <row r="13" spans="1:16" ht="21" customHeight="1" x14ac:dyDescent="0.25">
      <c r="A13" s="315"/>
      <c r="B13" s="289"/>
      <c r="C13" s="289"/>
      <c r="D13" s="296"/>
      <c r="E13" s="289"/>
      <c r="F13" s="297"/>
      <c r="G13" s="298"/>
      <c r="H13" s="316"/>
      <c r="I13" s="316"/>
      <c r="J13" s="316"/>
      <c r="K13" s="316"/>
      <c r="L13" s="316"/>
      <c r="M13" s="317"/>
      <c r="N13" s="316"/>
      <c r="O13" s="316"/>
      <c r="P13" s="316"/>
    </row>
    <row r="14" spans="1:16" x14ac:dyDescent="0.25">
      <c r="A14" s="92"/>
      <c r="B14" s="93"/>
      <c r="C14" s="124" t="s">
        <v>387</v>
      </c>
      <c r="D14" s="90"/>
      <c r="E14" s="125"/>
      <c r="F14" s="93"/>
      <c r="G14" s="93"/>
      <c r="H14" s="93"/>
      <c r="I14" s="93"/>
      <c r="J14" s="93"/>
      <c r="K14" s="93"/>
      <c r="L14" s="93"/>
      <c r="M14" s="93"/>
      <c r="N14" s="93"/>
      <c r="O14" s="93"/>
      <c r="P14" s="93"/>
    </row>
    <row r="15" spans="1:16" x14ac:dyDescent="0.25">
      <c r="A15" s="92">
        <v>1</v>
      </c>
      <c r="B15" s="93"/>
      <c r="C15" s="126" t="s">
        <v>388</v>
      </c>
      <c r="D15" s="127" t="s">
        <v>85</v>
      </c>
      <c r="E15" s="91">
        <v>1</v>
      </c>
      <c r="F15" s="93"/>
      <c r="G15" s="93"/>
      <c r="H15" s="93"/>
      <c r="I15" s="93"/>
      <c r="J15" s="93"/>
      <c r="K15" s="93"/>
      <c r="L15" s="93"/>
      <c r="M15" s="93"/>
      <c r="N15" s="93"/>
      <c r="O15" s="93"/>
      <c r="P15" s="93"/>
    </row>
    <row r="16" spans="1:16" x14ac:dyDescent="0.25">
      <c r="A16" s="92">
        <v>2</v>
      </c>
      <c r="B16" s="93"/>
      <c r="C16" s="126" t="s">
        <v>389</v>
      </c>
      <c r="D16" s="127" t="s">
        <v>79</v>
      </c>
      <c r="E16" s="128">
        <v>538</v>
      </c>
      <c r="F16" s="93"/>
      <c r="G16" s="93"/>
      <c r="H16" s="93"/>
      <c r="I16" s="93"/>
      <c r="J16" s="93"/>
      <c r="K16" s="93"/>
      <c r="L16" s="93"/>
      <c r="M16" s="93"/>
      <c r="N16" s="93"/>
      <c r="O16" s="93"/>
      <c r="P16" s="93"/>
    </row>
    <row r="17" spans="1:16" x14ac:dyDescent="0.25">
      <c r="A17" s="92">
        <v>3</v>
      </c>
      <c r="B17" s="93"/>
      <c r="C17" s="126" t="s">
        <v>390</v>
      </c>
      <c r="D17" s="127" t="s">
        <v>79</v>
      </c>
      <c r="E17" s="91">
        <v>16.399999999999999</v>
      </c>
      <c r="F17" s="93"/>
      <c r="G17" s="93"/>
      <c r="H17" s="93"/>
      <c r="I17" s="93"/>
      <c r="J17" s="93"/>
      <c r="K17" s="93"/>
      <c r="L17" s="93"/>
      <c r="M17" s="93"/>
      <c r="N17" s="93"/>
      <c r="O17" s="93"/>
      <c r="P17" s="93"/>
    </row>
    <row r="18" spans="1:16" x14ac:dyDescent="0.25">
      <c r="A18" s="92">
        <v>4</v>
      </c>
      <c r="B18" s="93"/>
      <c r="C18" s="126" t="s">
        <v>423</v>
      </c>
      <c r="D18" s="127" t="s">
        <v>391</v>
      </c>
      <c r="E18" s="128">
        <f>51+187+535</f>
        <v>773</v>
      </c>
      <c r="F18" s="93"/>
      <c r="G18" s="93"/>
      <c r="H18" s="93"/>
      <c r="I18" s="93"/>
      <c r="J18" s="93"/>
      <c r="K18" s="93"/>
      <c r="L18" s="93"/>
      <c r="M18" s="93"/>
      <c r="N18" s="93"/>
      <c r="O18" s="93"/>
      <c r="P18" s="93"/>
    </row>
    <row r="19" spans="1:16" x14ac:dyDescent="0.25">
      <c r="A19" s="92">
        <v>5</v>
      </c>
      <c r="B19" s="93"/>
      <c r="C19" s="126" t="s">
        <v>424</v>
      </c>
      <c r="D19" s="127" t="s">
        <v>391</v>
      </c>
      <c r="E19" s="91">
        <v>1787</v>
      </c>
      <c r="F19" s="93"/>
      <c r="G19" s="93"/>
      <c r="H19" s="93"/>
      <c r="I19" s="93"/>
      <c r="J19" s="93"/>
      <c r="K19" s="93"/>
      <c r="L19" s="93"/>
      <c r="M19" s="93"/>
      <c r="N19" s="93"/>
      <c r="O19" s="93"/>
      <c r="P19" s="93"/>
    </row>
    <row r="20" spans="1:16" ht="26.25" x14ac:dyDescent="0.25">
      <c r="A20" s="92">
        <v>6</v>
      </c>
      <c r="B20" s="93"/>
      <c r="C20" s="129" t="s">
        <v>425</v>
      </c>
      <c r="D20" s="130" t="s">
        <v>85</v>
      </c>
      <c r="E20" s="131">
        <v>1</v>
      </c>
      <c r="F20" s="93"/>
      <c r="G20" s="93"/>
      <c r="H20" s="93"/>
      <c r="I20" s="93"/>
      <c r="J20" s="93"/>
      <c r="K20" s="93"/>
      <c r="L20" s="93"/>
      <c r="M20" s="93"/>
      <c r="N20" s="93"/>
      <c r="O20" s="93"/>
      <c r="P20" s="93"/>
    </row>
    <row r="21" spans="1:16" x14ac:dyDescent="0.25">
      <c r="A21" s="92"/>
      <c r="B21" s="93"/>
      <c r="C21" s="124" t="s">
        <v>392</v>
      </c>
      <c r="D21" s="127"/>
      <c r="E21" s="91"/>
      <c r="F21" s="93"/>
      <c r="G21" s="93"/>
      <c r="H21" s="93"/>
      <c r="I21" s="93"/>
      <c r="J21" s="93"/>
      <c r="K21" s="93"/>
      <c r="L21" s="93"/>
      <c r="M21" s="93"/>
      <c r="N21" s="93"/>
      <c r="O21" s="93"/>
      <c r="P21" s="93"/>
    </row>
    <row r="22" spans="1:16" x14ac:dyDescent="0.25">
      <c r="A22" s="92">
        <v>7</v>
      </c>
      <c r="B22" s="93"/>
      <c r="C22" s="132" t="s">
        <v>393</v>
      </c>
      <c r="D22" s="133" t="s">
        <v>77</v>
      </c>
      <c r="E22" s="91">
        <f>0.3*(51+187+535)</f>
        <v>231.89999999999998</v>
      </c>
      <c r="F22" s="93"/>
      <c r="G22" s="93"/>
      <c r="H22" s="93"/>
      <c r="I22" s="93"/>
      <c r="J22" s="93"/>
      <c r="K22" s="93"/>
      <c r="L22" s="93"/>
      <c r="M22" s="93"/>
      <c r="N22" s="93"/>
      <c r="O22" s="93"/>
      <c r="P22" s="93"/>
    </row>
    <row r="23" spans="1:16" x14ac:dyDescent="0.25">
      <c r="A23" s="146">
        <v>8</v>
      </c>
      <c r="B23" s="147"/>
      <c r="C23" s="134" t="s">
        <v>478</v>
      </c>
      <c r="D23" s="135" t="s">
        <v>77</v>
      </c>
      <c r="E23" s="233">
        <f>0.1*(51)</f>
        <v>5.1000000000000005</v>
      </c>
      <c r="F23" s="147"/>
      <c r="G23" s="147"/>
      <c r="H23" s="147"/>
      <c r="I23" s="147"/>
      <c r="J23" s="147"/>
      <c r="K23" s="147"/>
      <c r="L23" s="147"/>
      <c r="M23" s="147"/>
      <c r="N23" s="147"/>
      <c r="O23" s="147"/>
      <c r="P23" s="147"/>
    </row>
    <row r="24" spans="1:16" x14ac:dyDescent="0.25">
      <c r="A24" s="92">
        <v>9</v>
      </c>
      <c r="B24" s="93"/>
      <c r="C24" s="136" t="s">
        <v>479</v>
      </c>
      <c r="D24" s="130" t="s">
        <v>77</v>
      </c>
      <c r="E24" s="137">
        <f>0.15*(187)</f>
        <v>28.05</v>
      </c>
      <c r="F24" s="93"/>
      <c r="G24" s="93"/>
      <c r="H24" s="93"/>
      <c r="I24" s="93"/>
      <c r="J24" s="93"/>
      <c r="K24" s="93"/>
      <c r="L24" s="93"/>
      <c r="M24" s="93"/>
      <c r="N24" s="93"/>
      <c r="O24" s="93"/>
      <c r="P24" s="93"/>
    </row>
    <row r="25" spans="1:16" x14ac:dyDescent="0.25">
      <c r="A25" s="92">
        <v>10</v>
      </c>
      <c r="B25" s="93"/>
      <c r="C25" s="136" t="s">
        <v>480</v>
      </c>
      <c r="D25" s="130" t="s">
        <v>77</v>
      </c>
      <c r="E25" s="137">
        <f>0.25*(535)</f>
        <v>133.75</v>
      </c>
      <c r="F25" s="93"/>
      <c r="G25" s="93"/>
      <c r="H25" s="93"/>
      <c r="I25" s="93"/>
      <c r="J25" s="93"/>
      <c r="K25" s="93"/>
      <c r="L25" s="93"/>
      <c r="M25" s="93"/>
      <c r="N25" s="93"/>
      <c r="O25" s="93"/>
      <c r="P25" s="93"/>
    </row>
    <row r="26" spans="1:16" ht="15" customHeight="1" x14ac:dyDescent="0.25">
      <c r="A26" s="92">
        <v>11</v>
      </c>
      <c r="B26" s="93"/>
      <c r="C26" s="136" t="s">
        <v>481</v>
      </c>
      <c r="D26" s="130" t="s">
        <v>79</v>
      </c>
      <c r="E26" s="137">
        <f>+E27+E28+E29</f>
        <v>773</v>
      </c>
      <c r="F26" s="93"/>
      <c r="G26" s="93"/>
      <c r="H26" s="93"/>
      <c r="I26" s="93"/>
      <c r="J26" s="93"/>
      <c r="K26" s="93"/>
      <c r="L26" s="93"/>
      <c r="M26" s="93"/>
      <c r="N26" s="93"/>
      <c r="O26" s="93"/>
      <c r="P26" s="93"/>
    </row>
    <row r="27" spans="1:16" x14ac:dyDescent="0.25">
      <c r="A27" s="146">
        <v>12</v>
      </c>
      <c r="B27" s="93"/>
      <c r="C27" s="138" t="s">
        <v>394</v>
      </c>
      <c r="D27" s="130" t="s">
        <v>79</v>
      </c>
      <c r="E27" s="131">
        <v>51</v>
      </c>
      <c r="F27" s="93"/>
      <c r="G27" s="93"/>
      <c r="H27" s="93"/>
      <c r="I27" s="93"/>
      <c r="J27" s="93"/>
      <c r="K27" s="93"/>
      <c r="L27" s="93"/>
      <c r="M27" s="93"/>
      <c r="N27" s="93"/>
      <c r="O27" s="93"/>
      <c r="P27" s="93"/>
    </row>
    <row r="28" spans="1:16" x14ac:dyDescent="0.25">
      <c r="A28" s="92">
        <v>13</v>
      </c>
      <c r="B28" s="93"/>
      <c r="C28" s="138" t="s">
        <v>395</v>
      </c>
      <c r="D28" s="130" t="s">
        <v>79</v>
      </c>
      <c r="E28" s="131">
        <v>187</v>
      </c>
      <c r="F28" s="93"/>
      <c r="G28" s="93"/>
      <c r="H28" s="93"/>
      <c r="I28" s="93"/>
      <c r="J28" s="93"/>
      <c r="K28" s="93"/>
      <c r="L28" s="93"/>
      <c r="M28" s="93"/>
      <c r="N28" s="93"/>
      <c r="O28" s="93"/>
      <c r="P28" s="93"/>
    </row>
    <row r="29" spans="1:16" x14ac:dyDescent="0.25">
      <c r="A29" s="92">
        <v>14</v>
      </c>
      <c r="B29" s="93"/>
      <c r="C29" s="138" t="s">
        <v>396</v>
      </c>
      <c r="D29" s="130" t="s">
        <v>79</v>
      </c>
      <c r="E29" s="131">
        <v>535</v>
      </c>
      <c r="F29" s="93"/>
      <c r="G29" s="93"/>
      <c r="H29" s="93"/>
      <c r="I29" s="93"/>
      <c r="J29" s="93"/>
      <c r="K29" s="93"/>
      <c r="L29" s="93"/>
      <c r="M29" s="93"/>
      <c r="N29" s="93"/>
      <c r="O29" s="93"/>
      <c r="P29" s="93"/>
    </row>
    <row r="30" spans="1:16" x14ac:dyDescent="0.25">
      <c r="A30" s="92">
        <v>15</v>
      </c>
      <c r="B30" s="93"/>
      <c r="C30" s="138" t="s">
        <v>397</v>
      </c>
      <c r="D30" s="130" t="s">
        <v>143</v>
      </c>
      <c r="E30" s="131">
        <v>541.1</v>
      </c>
      <c r="F30" s="93"/>
      <c r="G30" s="93"/>
      <c r="H30" s="93"/>
      <c r="I30" s="93"/>
      <c r="J30" s="93"/>
      <c r="K30" s="93"/>
      <c r="L30" s="93"/>
      <c r="M30" s="93"/>
      <c r="N30" s="93"/>
      <c r="O30" s="93"/>
      <c r="P30" s="93"/>
    </row>
    <row r="31" spans="1:16" x14ac:dyDescent="0.25">
      <c r="A31" s="92"/>
      <c r="B31" s="93"/>
      <c r="C31" s="139" t="s">
        <v>426</v>
      </c>
      <c r="D31" s="127"/>
      <c r="E31" s="91"/>
      <c r="F31" s="93"/>
      <c r="G31" s="93"/>
      <c r="H31" s="93"/>
      <c r="I31" s="93"/>
      <c r="J31" s="93"/>
      <c r="K31" s="93"/>
      <c r="L31" s="93"/>
      <c r="M31" s="93"/>
      <c r="N31" s="93"/>
      <c r="O31" s="93"/>
      <c r="P31" s="93"/>
    </row>
    <row r="32" spans="1:16" x14ac:dyDescent="0.25">
      <c r="A32" s="92">
        <v>16</v>
      </c>
      <c r="B32" s="93"/>
      <c r="C32" s="126" t="s">
        <v>398</v>
      </c>
      <c r="D32" s="127" t="s">
        <v>77</v>
      </c>
      <c r="E32" s="91">
        <f>0.3*(120)</f>
        <v>36</v>
      </c>
      <c r="F32" s="93"/>
      <c r="G32" s="93"/>
      <c r="H32" s="93"/>
      <c r="I32" s="93"/>
      <c r="J32" s="93"/>
      <c r="K32" s="93"/>
      <c r="L32" s="93"/>
      <c r="M32" s="93"/>
      <c r="N32" s="93"/>
      <c r="O32" s="93"/>
      <c r="P32" s="93"/>
    </row>
    <row r="33" spans="1:16" ht="15.75" customHeight="1" x14ac:dyDescent="0.25">
      <c r="A33" s="92">
        <v>17</v>
      </c>
      <c r="B33" s="93"/>
      <c r="C33" s="129" t="s">
        <v>399</v>
      </c>
      <c r="D33" s="130" t="s">
        <v>79</v>
      </c>
      <c r="E33" s="140">
        <v>120</v>
      </c>
      <c r="F33" s="93"/>
      <c r="G33" s="93"/>
      <c r="H33" s="93"/>
      <c r="I33" s="93"/>
      <c r="J33" s="93"/>
      <c r="K33" s="93"/>
      <c r="L33" s="93"/>
      <c r="M33" s="93"/>
      <c r="N33" s="93"/>
      <c r="O33" s="93"/>
      <c r="P33" s="93"/>
    </row>
    <row r="34" spans="1:16" x14ac:dyDescent="0.25">
      <c r="A34" s="92">
        <v>18</v>
      </c>
      <c r="B34" s="93"/>
      <c r="C34" s="141" t="s">
        <v>400</v>
      </c>
      <c r="D34" s="130" t="s">
        <v>77</v>
      </c>
      <c r="E34" s="140">
        <f>+E33*0.25</f>
        <v>30</v>
      </c>
      <c r="F34" s="93"/>
      <c r="G34" s="93"/>
      <c r="H34" s="93"/>
      <c r="I34" s="93"/>
      <c r="J34" s="93"/>
      <c r="K34" s="93"/>
      <c r="L34" s="93"/>
      <c r="M34" s="93"/>
      <c r="N34" s="93"/>
      <c r="O34" s="93"/>
      <c r="P34" s="93"/>
    </row>
    <row r="35" spans="1:16" x14ac:dyDescent="0.25">
      <c r="A35" s="92">
        <v>19</v>
      </c>
      <c r="B35" s="93"/>
      <c r="C35" s="126" t="s">
        <v>401</v>
      </c>
      <c r="D35" s="127" t="s">
        <v>79</v>
      </c>
      <c r="E35" s="91">
        <f>+E33</f>
        <v>120</v>
      </c>
      <c r="F35" s="93"/>
      <c r="G35" s="93"/>
      <c r="H35" s="93"/>
      <c r="I35" s="93"/>
      <c r="J35" s="93"/>
      <c r="K35" s="93"/>
      <c r="L35" s="93"/>
      <c r="M35" s="93"/>
      <c r="N35" s="93"/>
      <c r="O35" s="93"/>
      <c r="P35" s="93"/>
    </row>
    <row r="36" spans="1:16" x14ac:dyDescent="0.25">
      <c r="A36" s="92">
        <v>20</v>
      </c>
      <c r="B36" s="93"/>
      <c r="C36" s="126" t="s">
        <v>402</v>
      </c>
      <c r="D36" s="127" t="s">
        <v>79</v>
      </c>
      <c r="E36" s="91">
        <v>1787</v>
      </c>
      <c r="F36" s="93"/>
      <c r="G36" s="93"/>
      <c r="H36" s="93"/>
      <c r="I36" s="93"/>
      <c r="J36" s="93"/>
      <c r="K36" s="93"/>
      <c r="L36" s="93"/>
      <c r="M36" s="93"/>
      <c r="N36" s="93"/>
      <c r="O36" s="93"/>
      <c r="P36" s="93"/>
    </row>
    <row r="37" spans="1:16" x14ac:dyDescent="0.25">
      <c r="A37" s="92">
        <v>21</v>
      </c>
      <c r="B37" s="93"/>
      <c r="C37" s="126" t="s">
        <v>401</v>
      </c>
      <c r="D37" s="127" t="s">
        <v>79</v>
      </c>
      <c r="E37" s="91">
        <f>+E36</f>
        <v>1787</v>
      </c>
      <c r="F37" s="93"/>
      <c r="G37" s="93"/>
      <c r="H37" s="93"/>
      <c r="I37" s="93"/>
      <c r="J37" s="93"/>
      <c r="K37" s="93"/>
      <c r="L37" s="93"/>
      <c r="M37" s="93"/>
      <c r="N37" s="93"/>
      <c r="O37" s="93"/>
      <c r="P37" s="93"/>
    </row>
    <row r="38" spans="1:16" x14ac:dyDescent="0.25">
      <c r="A38" s="92">
        <v>22</v>
      </c>
      <c r="B38" s="93"/>
      <c r="C38" s="126" t="s">
        <v>403</v>
      </c>
      <c r="D38" s="127" t="s">
        <v>79</v>
      </c>
      <c r="E38" s="91">
        <v>870</v>
      </c>
      <c r="F38" s="93"/>
      <c r="G38" s="93"/>
      <c r="H38" s="93"/>
      <c r="I38" s="93"/>
      <c r="J38" s="93"/>
      <c r="K38" s="93"/>
      <c r="L38" s="93"/>
      <c r="M38" s="93"/>
      <c r="N38" s="93"/>
      <c r="O38" s="93"/>
      <c r="P38" s="93"/>
    </row>
    <row r="39" spans="1:16" x14ac:dyDescent="0.25">
      <c r="A39" s="92">
        <v>23</v>
      </c>
      <c r="B39" s="93"/>
      <c r="C39" s="126" t="s">
        <v>404</v>
      </c>
      <c r="D39" s="127" t="s">
        <v>356</v>
      </c>
      <c r="E39" s="91">
        <v>104</v>
      </c>
      <c r="F39" s="93"/>
      <c r="G39" s="93"/>
      <c r="H39" s="93"/>
      <c r="I39" s="93"/>
      <c r="J39" s="93"/>
      <c r="K39" s="93"/>
      <c r="L39" s="93"/>
      <c r="M39" s="93"/>
      <c r="N39" s="93"/>
      <c r="O39" s="93"/>
      <c r="P39" s="93"/>
    </row>
    <row r="40" spans="1:16" x14ac:dyDescent="0.25">
      <c r="A40" s="92">
        <v>24</v>
      </c>
      <c r="B40" s="93"/>
      <c r="C40" s="126" t="s">
        <v>405</v>
      </c>
      <c r="D40" s="127" t="s">
        <v>218</v>
      </c>
      <c r="E40" s="91">
        <f>104</f>
        <v>104</v>
      </c>
      <c r="F40" s="93"/>
      <c r="G40" s="93"/>
      <c r="H40" s="93"/>
      <c r="I40" s="93"/>
      <c r="J40" s="93"/>
      <c r="K40" s="93"/>
      <c r="L40" s="93"/>
      <c r="M40" s="93"/>
      <c r="N40" s="93"/>
      <c r="O40" s="93"/>
      <c r="P40" s="93"/>
    </row>
    <row r="41" spans="1:16" x14ac:dyDescent="0.25">
      <c r="A41" s="92">
        <v>25</v>
      </c>
      <c r="B41" s="93"/>
      <c r="C41" s="129" t="s">
        <v>406</v>
      </c>
      <c r="D41" s="130" t="s">
        <v>82</v>
      </c>
      <c r="E41" s="140">
        <v>52</v>
      </c>
      <c r="F41" s="93"/>
      <c r="G41" s="93"/>
      <c r="H41" s="93"/>
      <c r="I41" s="93"/>
      <c r="J41" s="93"/>
      <c r="K41" s="93"/>
      <c r="L41" s="93"/>
      <c r="M41" s="93"/>
      <c r="N41" s="93"/>
      <c r="O41" s="93"/>
      <c r="P41" s="93"/>
    </row>
    <row r="42" spans="1:16" x14ac:dyDescent="0.25">
      <c r="A42" s="92">
        <v>26</v>
      </c>
      <c r="B42" s="93"/>
      <c r="C42" s="129" t="s">
        <v>407</v>
      </c>
      <c r="D42" s="130" t="s">
        <v>82</v>
      </c>
      <c r="E42" s="140">
        <v>14.2</v>
      </c>
      <c r="F42" s="93"/>
      <c r="G42" s="93"/>
      <c r="H42" s="93"/>
      <c r="I42" s="93"/>
      <c r="J42" s="93"/>
      <c r="K42" s="93"/>
      <c r="L42" s="93"/>
      <c r="M42" s="93"/>
      <c r="N42" s="93"/>
      <c r="O42" s="93"/>
      <c r="P42" s="93"/>
    </row>
    <row r="43" spans="1:16" x14ac:dyDescent="0.25">
      <c r="A43" s="92">
        <v>27</v>
      </c>
      <c r="B43" s="93"/>
      <c r="C43" s="129" t="s">
        <v>408</v>
      </c>
      <c r="D43" s="130" t="s">
        <v>78</v>
      </c>
      <c r="E43" s="140">
        <v>2</v>
      </c>
      <c r="F43" s="93"/>
      <c r="G43" s="93"/>
      <c r="H43" s="93"/>
      <c r="I43" s="93"/>
      <c r="J43" s="93"/>
      <c r="K43" s="93"/>
      <c r="L43" s="93"/>
      <c r="M43" s="93"/>
      <c r="N43" s="93"/>
      <c r="O43" s="93"/>
      <c r="P43" s="93"/>
    </row>
    <row r="44" spans="1:16" x14ac:dyDescent="0.25">
      <c r="A44" s="92">
        <v>28</v>
      </c>
      <c r="B44" s="93"/>
      <c r="C44" s="129" t="s">
        <v>427</v>
      </c>
      <c r="D44" s="130" t="s">
        <v>85</v>
      </c>
      <c r="E44" s="140">
        <v>10</v>
      </c>
      <c r="F44" s="93"/>
      <c r="G44" s="93"/>
      <c r="H44" s="93"/>
      <c r="I44" s="93"/>
      <c r="J44" s="93"/>
      <c r="K44" s="93"/>
      <c r="L44" s="93"/>
      <c r="M44" s="93"/>
      <c r="N44" s="93"/>
      <c r="O44" s="93"/>
      <c r="P44" s="93"/>
    </row>
    <row r="45" spans="1:16" x14ac:dyDescent="0.25">
      <c r="A45" s="92">
        <v>29</v>
      </c>
      <c r="B45" s="93"/>
      <c r="C45" s="141" t="s">
        <v>409</v>
      </c>
      <c r="D45" s="130" t="s">
        <v>79</v>
      </c>
      <c r="E45" s="140">
        <v>26</v>
      </c>
      <c r="F45" s="93"/>
      <c r="G45" s="93"/>
      <c r="H45" s="93"/>
      <c r="I45" s="93"/>
      <c r="J45" s="93"/>
      <c r="K45" s="93"/>
      <c r="L45" s="93"/>
      <c r="M45" s="93"/>
      <c r="N45" s="93"/>
      <c r="O45" s="93"/>
      <c r="P45" s="93"/>
    </row>
    <row r="46" spans="1:16" ht="13.5" customHeight="1" x14ac:dyDescent="0.25">
      <c r="A46" s="92">
        <v>30</v>
      </c>
      <c r="B46" s="93"/>
      <c r="C46" s="141" t="s">
        <v>410</v>
      </c>
      <c r="D46" s="130" t="s">
        <v>78</v>
      </c>
      <c r="E46" s="140">
        <v>10</v>
      </c>
      <c r="F46" s="93"/>
      <c r="G46" s="93"/>
      <c r="H46" s="93"/>
      <c r="I46" s="93"/>
      <c r="J46" s="93"/>
      <c r="K46" s="93"/>
      <c r="L46" s="93"/>
      <c r="M46" s="93"/>
      <c r="N46" s="93"/>
      <c r="O46" s="93"/>
      <c r="P46" s="93"/>
    </row>
    <row r="47" spans="1:16" ht="15" customHeight="1" x14ac:dyDescent="0.25">
      <c r="A47" s="92">
        <v>31</v>
      </c>
      <c r="B47" s="93"/>
      <c r="C47" s="142" t="s">
        <v>428</v>
      </c>
      <c r="D47" s="130" t="s">
        <v>77</v>
      </c>
      <c r="E47" s="140">
        <v>12.6</v>
      </c>
      <c r="F47" s="93"/>
      <c r="G47" s="93"/>
      <c r="H47" s="93"/>
      <c r="I47" s="93"/>
      <c r="J47" s="93"/>
      <c r="K47" s="93"/>
      <c r="L47" s="93"/>
      <c r="M47" s="93"/>
      <c r="N47" s="93"/>
      <c r="O47" s="93"/>
      <c r="P47" s="93"/>
    </row>
    <row r="48" spans="1:16" x14ac:dyDescent="0.25">
      <c r="A48" s="92">
        <v>32</v>
      </c>
      <c r="B48" s="93"/>
      <c r="C48" s="142" t="s">
        <v>429</v>
      </c>
      <c r="D48" s="130" t="s">
        <v>79</v>
      </c>
      <c r="E48" s="140">
        <v>76</v>
      </c>
      <c r="F48" s="93"/>
      <c r="G48" s="93"/>
      <c r="H48" s="93"/>
      <c r="I48" s="93"/>
      <c r="J48" s="93"/>
      <c r="K48" s="93"/>
      <c r="L48" s="93"/>
      <c r="M48" s="93"/>
      <c r="N48" s="93"/>
      <c r="O48" s="93"/>
      <c r="P48" s="93"/>
    </row>
    <row r="49" spans="1:16" x14ac:dyDescent="0.25">
      <c r="A49" s="92">
        <v>33</v>
      </c>
      <c r="B49" s="93"/>
      <c r="C49" s="129" t="s">
        <v>411</v>
      </c>
      <c r="D49" s="130" t="s">
        <v>78</v>
      </c>
      <c r="E49" s="140">
        <v>2</v>
      </c>
      <c r="F49" s="93"/>
      <c r="G49" s="93"/>
      <c r="H49" s="93"/>
      <c r="I49" s="93"/>
      <c r="J49" s="93"/>
      <c r="K49" s="93"/>
      <c r="L49" s="93"/>
      <c r="M49" s="93"/>
      <c r="N49" s="93"/>
      <c r="O49" s="93"/>
      <c r="P49" s="93"/>
    </row>
    <row r="50" spans="1:16" x14ac:dyDescent="0.25">
      <c r="A50" s="92">
        <v>34</v>
      </c>
      <c r="B50" s="93"/>
      <c r="C50" s="141" t="s">
        <v>412</v>
      </c>
      <c r="D50" s="130" t="s">
        <v>77</v>
      </c>
      <c r="E50" s="140">
        <v>4.2</v>
      </c>
      <c r="F50" s="93"/>
      <c r="G50" s="93"/>
      <c r="H50" s="93"/>
      <c r="I50" s="93"/>
      <c r="J50" s="93"/>
      <c r="K50" s="93"/>
      <c r="L50" s="93"/>
      <c r="M50" s="93"/>
      <c r="N50" s="93"/>
      <c r="O50" s="93"/>
      <c r="P50" s="93"/>
    </row>
    <row r="51" spans="1:16" x14ac:dyDescent="0.25">
      <c r="A51" s="92"/>
      <c r="B51" s="93"/>
      <c r="C51" s="124" t="s">
        <v>413</v>
      </c>
      <c r="D51" s="127"/>
      <c r="E51" s="91"/>
      <c r="F51" s="93"/>
      <c r="G51" s="93"/>
      <c r="H51" s="93"/>
      <c r="I51" s="93"/>
      <c r="J51" s="93"/>
      <c r="K51" s="93"/>
      <c r="L51" s="93"/>
      <c r="M51" s="93"/>
      <c r="N51" s="93"/>
      <c r="O51" s="93"/>
      <c r="P51" s="93"/>
    </row>
    <row r="52" spans="1:16" x14ac:dyDescent="0.25">
      <c r="A52" s="92">
        <v>35</v>
      </c>
      <c r="B52" s="93"/>
      <c r="C52" s="126" t="s">
        <v>414</v>
      </c>
      <c r="D52" s="127" t="s">
        <v>78</v>
      </c>
      <c r="E52" s="241">
        <v>6</v>
      </c>
      <c r="F52" s="93"/>
      <c r="G52" s="93"/>
      <c r="H52" s="93"/>
      <c r="I52" s="93"/>
      <c r="J52" s="93"/>
      <c r="K52" s="93"/>
      <c r="L52" s="93"/>
      <c r="M52" s="93"/>
      <c r="N52" s="93"/>
      <c r="O52" s="93"/>
      <c r="P52" s="93"/>
    </row>
    <row r="53" spans="1:16" ht="38.25" x14ac:dyDescent="0.25">
      <c r="A53" s="92">
        <v>36</v>
      </c>
      <c r="B53" s="93"/>
      <c r="C53" s="136" t="s">
        <v>415</v>
      </c>
      <c r="D53" s="130" t="s">
        <v>78</v>
      </c>
      <c r="E53" s="130">
        <v>15</v>
      </c>
      <c r="F53" s="93"/>
      <c r="G53" s="93"/>
      <c r="H53" s="93"/>
      <c r="I53" s="93"/>
      <c r="J53" s="93"/>
      <c r="K53" s="93"/>
      <c r="L53" s="93"/>
      <c r="M53" s="93"/>
      <c r="N53" s="93"/>
      <c r="O53" s="93"/>
      <c r="P53" s="93"/>
    </row>
    <row r="54" spans="1:16" x14ac:dyDescent="0.25">
      <c r="A54" s="92">
        <v>37</v>
      </c>
      <c r="B54" s="93"/>
      <c r="C54" s="143" t="s">
        <v>416</v>
      </c>
      <c r="D54" s="130" t="s">
        <v>78</v>
      </c>
      <c r="E54" s="130">
        <v>15</v>
      </c>
      <c r="F54" s="93"/>
      <c r="G54" s="93"/>
      <c r="H54" s="93"/>
      <c r="I54" s="93"/>
      <c r="J54" s="93"/>
      <c r="K54" s="93"/>
      <c r="L54" s="93"/>
      <c r="M54" s="93"/>
      <c r="N54" s="93"/>
      <c r="O54" s="93"/>
      <c r="P54" s="93"/>
    </row>
    <row r="55" spans="1:16" ht="156.75" customHeight="1" thickBot="1" x14ac:dyDescent="0.3">
      <c r="A55" s="98">
        <v>38</v>
      </c>
      <c r="B55" s="99"/>
      <c r="C55" s="144" t="s">
        <v>528</v>
      </c>
      <c r="D55" s="145" t="s">
        <v>85</v>
      </c>
      <c r="E55" s="145">
        <v>1</v>
      </c>
      <c r="F55" s="99"/>
      <c r="G55" s="99"/>
      <c r="H55" s="99"/>
      <c r="I55" s="99"/>
      <c r="J55" s="99"/>
      <c r="K55" s="99"/>
      <c r="L55" s="99"/>
      <c r="M55" s="99"/>
      <c r="N55" s="99"/>
      <c r="O55" s="99"/>
      <c r="P55" s="99"/>
    </row>
    <row r="56" spans="1:16" ht="15.75" thickBot="1" x14ac:dyDescent="0.3">
      <c r="A56" s="302" t="s">
        <v>430</v>
      </c>
      <c r="B56" s="303"/>
      <c r="C56" s="303"/>
      <c r="D56" s="303"/>
      <c r="E56" s="303"/>
      <c r="F56" s="303"/>
      <c r="G56" s="303"/>
      <c r="H56" s="303"/>
      <c r="I56" s="303"/>
      <c r="J56" s="303"/>
      <c r="K56" s="304"/>
      <c r="L56" s="103"/>
      <c r="M56" s="103"/>
      <c r="N56" s="103"/>
      <c r="O56" s="103"/>
      <c r="P56" s="104"/>
    </row>
    <row r="58" spans="1:16" x14ac:dyDescent="0.25">
      <c r="C58" s="153" t="s">
        <v>15</v>
      </c>
    </row>
    <row r="59" spans="1:16" ht="15.75" x14ac:dyDescent="0.25">
      <c r="C59" s="154"/>
      <c r="D59" s="114"/>
      <c r="E59" s="114"/>
      <c r="F59" s="114"/>
      <c r="G59" s="114"/>
      <c r="H59" s="114"/>
      <c r="I59" s="114"/>
      <c r="J59" s="114"/>
      <c r="K59" s="115"/>
    </row>
    <row r="60" spans="1:16" x14ac:dyDescent="0.25">
      <c r="C60" s="155" t="s">
        <v>16</v>
      </c>
      <c r="D60" s="111"/>
      <c r="E60" s="111"/>
      <c r="F60" s="111"/>
      <c r="G60" s="111"/>
      <c r="H60" s="111"/>
      <c r="I60" s="111"/>
      <c r="J60" s="111"/>
      <c r="K60" s="115"/>
    </row>
    <row r="61" spans="1:16" x14ac:dyDescent="0.25">
      <c r="C61" s="156" t="s">
        <v>575</v>
      </c>
      <c r="D61" s="108"/>
      <c r="E61" s="108"/>
      <c r="F61" s="108"/>
      <c r="G61" s="108"/>
      <c r="H61" s="108"/>
      <c r="I61" s="108"/>
      <c r="J61" s="108"/>
      <c r="K61" s="108"/>
    </row>
    <row r="62" spans="1:16" x14ac:dyDescent="0.25">
      <c r="C62" s="156"/>
      <c r="D62" s="108"/>
      <c r="E62" s="108"/>
      <c r="F62" s="108"/>
      <c r="G62" s="108"/>
      <c r="H62" s="108"/>
      <c r="I62" s="108"/>
      <c r="J62" s="108"/>
      <c r="K62" s="108"/>
    </row>
    <row r="63" spans="1:16" x14ac:dyDescent="0.25">
      <c r="C63" s="157" t="s">
        <v>47</v>
      </c>
      <c r="D63" s="115"/>
      <c r="E63" s="115"/>
      <c r="F63" s="115"/>
      <c r="G63" s="115"/>
      <c r="H63" s="115"/>
      <c r="I63" s="115"/>
      <c r="J63" s="115"/>
      <c r="K63" s="115"/>
    </row>
    <row r="64" spans="1:16" ht="15.75" x14ac:dyDescent="0.25">
      <c r="C64" s="154"/>
      <c r="D64" s="114"/>
      <c r="E64" s="114"/>
      <c r="F64" s="114"/>
      <c r="G64" s="114"/>
      <c r="H64" s="114"/>
      <c r="I64" s="114"/>
      <c r="J64" s="114"/>
      <c r="K64" s="115"/>
    </row>
    <row r="65" spans="3:10" x14ac:dyDescent="0.25">
      <c r="C65" s="155" t="s">
        <v>16</v>
      </c>
      <c r="D65" s="111"/>
      <c r="E65" s="111"/>
      <c r="F65" s="111"/>
      <c r="G65" s="111"/>
      <c r="H65" s="111"/>
      <c r="I65" s="111"/>
      <c r="J65" s="111"/>
    </row>
    <row r="66" spans="3:10" x14ac:dyDescent="0.25">
      <c r="C66" s="158" t="s">
        <v>17</v>
      </c>
      <c r="D66" s="111"/>
      <c r="E66" s="111"/>
      <c r="F66" s="111"/>
      <c r="G66" s="111"/>
      <c r="H66" s="111"/>
      <c r="I66" s="111"/>
      <c r="J66" s="111"/>
    </row>
  </sheetData>
  <mergeCells count="21">
    <mergeCell ref="L12:L13"/>
    <mergeCell ref="M12:M13"/>
    <mergeCell ref="N12:N13"/>
    <mergeCell ref="O12:O13"/>
    <mergeCell ref="P12:P13"/>
    <mergeCell ref="A56:K56"/>
    <mergeCell ref="C1:L1"/>
    <mergeCell ref="C2:L2"/>
    <mergeCell ref="A11:A13"/>
    <mergeCell ref="B11:B13"/>
    <mergeCell ref="C11:C13"/>
    <mergeCell ref="D11:D13"/>
    <mergeCell ref="E11:E13"/>
    <mergeCell ref="F11:F13"/>
    <mergeCell ref="G11:G13"/>
    <mergeCell ref="H11:K11"/>
    <mergeCell ref="L11:P11"/>
    <mergeCell ref="H12:H13"/>
    <mergeCell ref="I12:I13"/>
    <mergeCell ref="J12:J13"/>
    <mergeCell ref="K12:K13"/>
  </mergeCells>
  <pageMargins left="0.31496062992125984" right="0.31496062992125984" top="0.78740157480314965" bottom="0.47244094488188981" header="0" footer="0.31496062992125984"/>
  <pageSetup paperSize="9" scale="69" fitToHeight="4" orientation="landscape" r:id="rId1"/>
  <headerFooter>
    <oddFooter>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56"/>
  <sheetViews>
    <sheetView workbookViewId="0">
      <selection activeCell="H14" sqref="H14"/>
    </sheetView>
  </sheetViews>
  <sheetFormatPr defaultRowHeight="15" x14ac:dyDescent="0.25"/>
  <sheetData>
    <row r="2" spans="2:16" x14ac:dyDescent="0.25">
      <c r="B2" s="239" t="s">
        <v>573</v>
      </c>
      <c r="C2" s="240"/>
      <c r="D2" s="240"/>
      <c r="E2" s="240"/>
      <c r="F2" s="240"/>
      <c r="G2" s="240"/>
      <c r="H2" s="240"/>
      <c r="I2" s="240"/>
      <c r="J2" s="239" t="s">
        <v>308</v>
      </c>
      <c r="K2" s="240"/>
      <c r="L2" s="240"/>
      <c r="M2" s="240"/>
      <c r="N2" s="240"/>
      <c r="O2" s="240"/>
      <c r="P2" s="239" t="s">
        <v>572</v>
      </c>
    </row>
    <row r="21" spans="2:17" x14ac:dyDescent="0.25">
      <c r="B21" s="238" t="s">
        <v>568</v>
      </c>
    </row>
    <row r="22" spans="2:17" x14ac:dyDescent="0.25">
      <c r="B22" s="237" t="s">
        <v>569</v>
      </c>
    </row>
    <row r="23" spans="2:17" x14ac:dyDescent="0.25">
      <c r="B23" s="237" t="s">
        <v>570</v>
      </c>
    </row>
    <row r="24" spans="2:17" x14ac:dyDescent="0.25">
      <c r="B24" s="237" t="s">
        <v>561</v>
      </c>
    </row>
    <row r="27" spans="2:17" x14ac:dyDescent="0.25">
      <c r="Q27" s="238" t="s">
        <v>571</v>
      </c>
    </row>
    <row r="28" spans="2:17" x14ac:dyDescent="0.25">
      <c r="B28" s="237"/>
    </row>
    <row r="30" spans="2:17" x14ac:dyDescent="0.25">
      <c r="B30" s="237"/>
    </row>
    <row r="31" spans="2:17" x14ac:dyDescent="0.25">
      <c r="B31" s="237" t="s">
        <v>562</v>
      </c>
    </row>
    <row r="32" spans="2:17" x14ac:dyDescent="0.25">
      <c r="B32" s="237"/>
    </row>
    <row r="34" spans="2:2" x14ac:dyDescent="0.25">
      <c r="B34" s="237"/>
    </row>
    <row r="38" spans="2:2" x14ac:dyDescent="0.25">
      <c r="B38" s="237" t="s">
        <v>563</v>
      </c>
    </row>
    <row r="39" spans="2:2" x14ac:dyDescent="0.25">
      <c r="B39" s="237"/>
    </row>
    <row r="44" spans="2:2" x14ac:dyDescent="0.25">
      <c r="B44" s="237" t="s">
        <v>564</v>
      </c>
    </row>
    <row r="49" spans="2:2" x14ac:dyDescent="0.25">
      <c r="B49" s="237" t="s">
        <v>565</v>
      </c>
    </row>
    <row r="50" spans="2:2" x14ac:dyDescent="0.25">
      <c r="B50" s="237" t="s">
        <v>566</v>
      </c>
    </row>
    <row r="56" spans="2:2" x14ac:dyDescent="0.25">
      <c r="B56" s="237" t="s">
        <v>567</v>
      </c>
    </row>
  </sheetData>
  <pageMargins left="0.70866141732283472" right="0.70866141732283472"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9</vt:i4>
      </vt:variant>
      <vt:variant>
        <vt:lpstr>Diapazoni ar nosaukumiem</vt:lpstr>
      </vt:variant>
      <vt:variant>
        <vt:i4>9</vt:i4>
      </vt:variant>
    </vt:vector>
  </HeadingPairs>
  <TitlesOfParts>
    <vt:vector size="18" baseType="lpstr">
      <vt:lpstr>Koptame</vt:lpstr>
      <vt:lpstr>Kopsavilkums</vt:lpstr>
      <vt:lpstr>T-1</vt:lpstr>
      <vt:lpstr>T-2</vt:lpstr>
      <vt:lpstr>T-3</vt:lpstr>
      <vt:lpstr>T-4</vt:lpstr>
      <vt:lpstr>T-5</vt:lpstr>
      <vt:lpstr>T-6</vt:lpstr>
      <vt:lpstr>Fotoatēli</vt:lpstr>
      <vt:lpstr>'T-1'!Drukas_apgabals</vt:lpstr>
      <vt:lpstr>'T-3'!Drukas_apgabals</vt:lpstr>
      <vt:lpstr>'T-4'!Drukas_apgabals</vt:lpstr>
      <vt:lpstr>'T-5'!Drukas_apgabals</vt:lpstr>
      <vt:lpstr>'T-6'!Drukas_apgabals</vt:lpstr>
      <vt:lpstr>'T-1'!Drukāt_virsrakstus</vt:lpstr>
      <vt:lpstr>'T-2'!Drukāt_virsrakstus</vt:lpstr>
      <vt:lpstr>'T-3'!Drukāt_virsrakstus</vt:lpstr>
      <vt:lpstr>'T-6'!Drukāt_virsrakstus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baiba.kalmane</dc:creator>
  <cp:lastModifiedBy>Evita</cp:lastModifiedBy>
  <cp:lastPrinted>2018-01-31T07:41:16Z</cp:lastPrinted>
  <dcterms:created xsi:type="dcterms:W3CDTF">2017-10-09T13:15:28Z</dcterms:created>
  <dcterms:modified xsi:type="dcterms:W3CDTF">2018-01-31T07:41:28Z</dcterms:modified>
</cp:coreProperties>
</file>